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2_ncr:580000_{2425353D-460A-472E-94C9-4282ED0E4864}" xr6:coauthVersionLast="31" xr6:coauthVersionMax="31" xr10:uidLastSave="{00000000-0000-0000-0000-000000000000}"/>
  <bookViews>
    <workbookView xWindow="0" yWindow="0" windowWidth="21570" windowHeight="11385" tabRatio="716" activeTab="2" xr2:uid="{00000000-000D-0000-FFFF-FFFF00000000}"/>
  </bookViews>
  <sheets>
    <sheet name="EL" sheetId="28" r:id="rId1"/>
    <sheet name="ASIC" sheetId="29" r:id="rId2"/>
    <sheet name="GPU" sheetId="30" r:id="rId3"/>
    <sheet name="Prices" sheetId="12" r:id="rId4"/>
    <sheet name="EU" sheetId="6" r:id="rId5"/>
    <sheet name="USA" sheetId="7" r:id="rId6"/>
    <sheet name="NiceHash" sheetId="8" r:id="rId7"/>
  </sheets>
  <definedNames>
    <definedName name="_xlnm._FilterDatabase" localSheetId="1" hidden="1">ASIC!$A$2:$F$81</definedName>
    <definedName name="_xlnm._FilterDatabase" localSheetId="2" hidden="1">GPU!$B$2:$M$881</definedName>
    <definedName name="ExternalData_1" localSheetId="4" hidden="1">EU!$A$1:$C$32</definedName>
    <definedName name="ExternalData_1" localSheetId="3" hidden="1">Prices!$A$1:$B$4</definedName>
    <definedName name="ExternalData_1" localSheetId="5" hidden="1">USA!$A$1:$C$32</definedName>
  </definedNames>
  <calcPr calcId="162913"/>
</workbook>
</file>

<file path=xl/calcChain.xml><?xml version="1.0" encoding="utf-8"?>
<calcChain xmlns="http://schemas.openxmlformats.org/spreadsheetml/2006/main">
  <c r="S881" i="30" l="1"/>
  <c r="P881" i="30"/>
  <c r="S880" i="30"/>
  <c r="P880" i="30"/>
  <c r="S879" i="30"/>
  <c r="P879" i="30"/>
  <c r="S878" i="30"/>
  <c r="P878" i="30"/>
  <c r="S877" i="30"/>
  <c r="P877" i="30"/>
  <c r="S876" i="30"/>
  <c r="P876" i="30"/>
  <c r="S875" i="30"/>
  <c r="P875" i="30"/>
  <c r="S874" i="30"/>
  <c r="P874" i="30"/>
  <c r="S873" i="30"/>
  <c r="P873" i="30"/>
  <c r="S872" i="30"/>
  <c r="P872" i="30"/>
  <c r="S871" i="30"/>
  <c r="P871" i="30"/>
  <c r="S870" i="30"/>
  <c r="P870" i="30"/>
  <c r="S869" i="30"/>
  <c r="P869" i="30"/>
  <c r="S868" i="30"/>
  <c r="P868" i="30"/>
  <c r="S867" i="30"/>
  <c r="P867" i="30"/>
  <c r="S866" i="30"/>
  <c r="P866" i="30"/>
  <c r="S865" i="30"/>
  <c r="P865" i="30"/>
  <c r="S864" i="30"/>
  <c r="P864" i="30"/>
  <c r="S863" i="30"/>
  <c r="P863" i="30"/>
  <c r="S862" i="30"/>
  <c r="P862" i="30"/>
  <c r="S861" i="30"/>
  <c r="P861" i="30"/>
  <c r="S860" i="30"/>
  <c r="P860" i="30"/>
  <c r="S859" i="30"/>
  <c r="P859" i="30"/>
  <c r="S858" i="30"/>
  <c r="P858" i="30"/>
  <c r="S857" i="30"/>
  <c r="P857" i="30"/>
  <c r="S856" i="30"/>
  <c r="P856" i="30"/>
  <c r="S855" i="30"/>
  <c r="P855" i="30"/>
  <c r="S854" i="30"/>
  <c r="P854" i="30"/>
  <c r="S853" i="30"/>
  <c r="P853" i="30"/>
  <c r="S852" i="30"/>
  <c r="P852" i="30"/>
  <c r="S851" i="30"/>
  <c r="P851" i="30"/>
  <c r="S850" i="30"/>
  <c r="P850" i="30"/>
  <c r="S849" i="30"/>
  <c r="P849" i="30"/>
  <c r="S848" i="30"/>
  <c r="P848" i="30"/>
  <c r="S847" i="30"/>
  <c r="P847" i="30"/>
  <c r="S846" i="30"/>
  <c r="P846" i="30"/>
  <c r="S845" i="30"/>
  <c r="P845" i="30"/>
  <c r="S844" i="30"/>
  <c r="P844" i="30"/>
  <c r="S843" i="30"/>
  <c r="P843" i="30"/>
  <c r="S842" i="30"/>
  <c r="P842" i="30"/>
  <c r="S841" i="30"/>
  <c r="P841" i="30"/>
  <c r="S840" i="30"/>
  <c r="P840" i="30"/>
  <c r="S839" i="30"/>
  <c r="P839" i="30"/>
  <c r="S838" i="30"/>
  <c r="P838" i="30"/>
  <c r="S837" i="30"/>
  <c r="P837" i="30"/>
  <c r="S836" i="30"/>
  <c r="P836" i="30"/>
  <c r="S835" i="30"/>
  <c r="P835" i="30"/>
  <c r="S834" i="30"/>
  <c r="P834" i="30"/>
  <c r="S833" i="30"/>
  <c r="P833" i="30"/>
  <c r="S832" i="30"/>
  <c r="P832" i="30"/>
  <c r="S831" i="30"/>
  <c r="P831" i="30"/>
  <c r="S830" i="30"/>
  <c r="P830" i="30"/>
  <c r="S829" i="30"/>
  <c r="P829" i="30"/>
  <c r="S828" i="30"/>
  <c r="P828" i="30"/>
  <c r="S827" i="30"/>
  <c r="P827" i="30"/>
  <c r="S826" i="30"/>
  <c r="P826" i="30"/>
  <c r="S825" i="30"/>
  <c r="P825" i="30"/>
  <c r="S824" i="30"/>
  <c r="P824" i="30"/>
  <c r="S823" i="30"/>
  <c r="P823" i="30"/>
  <c r="S822" i="30"/>
  <c r="P822" i="30"/>
  <c r="S821" i="30"/>
  <c r="P821" i="30"/>
  <c r="S820" i="30"/>
  <c r="P820" i="30"/>
  <c r="S819" i="30"/>
  <c r="P819" i="30"/>
  <c r="S818" i="30"/>
  <c r="P818" i="30"/>
  <c r="S798" i="30"/>
  <c r="S812" i="30"/>
  <c r="S772" i="30"/>
  <c r="S785" i="30"/>
  <c r="S757" i="30"/>
  <c r="S745" i="30"/>
  <c r="S619" i="30"/>
  <c r="S572" i="30"/>
  <c r="S560" i="30"/>
  <c r="S548" i="30"/>
  <c r="S536" i="30"/>
  <c r="S510" i="30"/>
  <c r="S483" i="30"/>
  <c r="S440" i="30"/>
  <c r="S344" i="30"/>
  <c r="S199" i="30"/>
  <c r="S800" i="30"/>
  <c r="S814" i="30"/>
  <c r="S774" i="30"/>
  <c r="S788" i="30"/>
  <c r="S759" i="30"/>
  <c r="S747" i="30"/>
  <c r="S574" i="30"/>
  <c r="S562" i="30"/>
  <c r="S550" i="30"/>
  <c r="S538" i="30"/>
  <c r="S512" i="30"/>
  <c r="S485" i="30"/>
  <c r="S347" i="30"/>
  <c r="S799" i="30"/>
  <c r="S813" i="30"/>
  <c r="S773" i="30"/>
  <c r="S786" i="30"/>
  <c r="S758" i="30"/>
  <c r="S746" i="30"/>
  <c r="S620" i="30"/>
  <c r="S573" i="30"/>
  <c r="S561" i="30"/>
  <c r="S549" i="30"/>
  <c r="S537" i="30"/>
  <c r="S511" i="30"/>
  <c r="S484" i="30"/>
  <c r="S441" i="30"/>
  <c r="S345" i="30"/>
  <c r="S200" i="30"/>
  <c r="S790" i="30"/>
  <c r="S802" i="30"/>
  <c r="S764" i="30"/>
  <c r="S776" i="30"/>
  <c r="S749" i="30"/>
  <c r="S737" i="30"/>
  <c r="S603" i="30"/>
  <c r="S564" i="30"/>
  <c r="S552" i="30"/>
  <c r="S540" i="30"/>
  <c r="S528" i="30"/>
  <c r="S489" i="30"/>
  <c r="S470" i="30"/>
  <c r="S432" i="30"/>
  <c r="S312" i="30"/>
  <c r="S175" i="30"/>
  <c r="S797" i="30"/>
  <c r="S811" i="30"/>
  <c r="S771" i="30"/>
  <c r="S784" i="30"/>
  <c r="S756" i="30"/>
  <c r="S744" i="30"/>
  <c r="S618" i="30"/>
  <c r="S571" i="30"/>
  <c r="S559" i="30"/>
  <c r="S547" i="30"/>
  <c r="S535" i="30"/>
  <c r="S509" i="30"/>
  <c r="S482" i="30"/>
  <c r="S439" i="30"/>
  <c r="S343" i="30"/>
  <c r="S198" i="30"/>
  <c r="S796" i="30"/>
  <c r="S810" i="30"/>
  <c r="S770" i="30"/>
  <c r="S783" i="30"/>
  <c r="S755" i="30"/>
  <c r="S743" i="30"/>
  <c r="S614" i="30"/>
  <c r="S570" i="30"/>
  <c r="S558" i="30"/>
  <c r="S546" i="30"/>
  <c r="S534" i="30"/>
  <c r="S508" i="30"/>
  <c r="S481" i="30"/>
  <c r="S438" i="30"/>
  <c r="S341" i="30"/>
  <c r="S196" i="30"/>
  <c r="S793" i="30"/>
  <c r="S805" i="30"/>
  <c r="S767" i="30"/>
  <c r="S779" i="30"/>
  <c r="S752" i="30"/>
  <c r="S740" i="30"/>
  <c r="S606" i="30"/>
  <c r="S567" i="30"/>
  <c r="S555" i="30"/>
  <c r="S543" i="30"/>
  <c r="S531" i="30"/>
  <c r="S492" i="30"/>
  <c r="S473" i="30"/>
  <c r="S435" i="30"/>
  <c r="S315" i="30"/>
  <c r="S178" i="30"/>
  <c r="S792" i="30"/>
  <c r="S804" i="30"/>
  <c r="S766" i="30"/>
  <c r="S778" i="30"/>
  <c r="S751" i="30"/>
  <c r="S739" i="30"/>
  <c r="S605" i="30"/>
  <c r="S566" i="30"/>
  <c r="S554" i="30"/>
  <c r="S542" i="30"/>
  <c r="S530" i="30"/>
  <c r="S491" i="30"/>
  <c r="S472" i="30"/>
  <c r="S434" i="30"/>
  <c r="S314" i="30"/>
  <c r="S177" i="30"/>
  <c r="S791" i="30"/>
  <c r="S803" i="30"/>
  <c r="S765" i="30"/>
  <c r="S777" i="30"/>
  <c r="S750" i="30"/>
  <c r="S738" i="30"/>
  <c r="S604" i="30"/>
  <c r="S565" i="30"/>
  <c r="S553" i="30"/>
  <c r="S541" i="30"/>
  <c r="S529" i="30"/>
  <c r="S490" i="30"/>
  <c r="S471" i="30"/>
  <c r="S433" i="30"/>
  <c r="S313" i="30"/>
  <c r="S176" i="30"/>
  <c r="S801" i="30"/>
  <c r="S815" i="30"/>
  <c r="S775" i="30"/>
  <c r="S789" i="30"/>
  <c r="S760" i="30"/>
  <c r="S748" i="30"/>
  <c r="S622" i="30"/>
  <c r="S575" i="30"/>
  <c r="S563" i="30"/>
  <c r="S551" i="30"/>
  <c r="S539" i="30"/>
  <c r="S513" i="30"/>
  <c r="S486" i="30"/>
  <c r="S442" i="30"/>
  <c r="S348" i="30"/>
  <c r="S202" i="30"/>
  <c r="S795" i="30"/>
  <c r="P795" i="30"/>
  <c r="S808" i="30"/>
  <c r="P808" i="30"/>
  <c r="S769" i="30"/>
  <c r="P769" i="30"/>
  <c r="S781" i="30"/>
  <c r="P781" i="30"/>
  <c r="S754" i="30"/>
  <c r="P754" i="30"/>
  <c r="S742" i="30"/>
  <c r="P742" i="30"/>
  <c r="S610" i="30"/>
  <c r="P610" i="30"/>
  <c r="S569" i="30"/>
  <c r="P569" i="30"/>
  <c r="S557" i="30"/>
  <c r="P557" i="30"/>
  <c r="S545" i="30"/>
  <c r="P545" i="30"/>
  <c r="S533" i="30"/>
  <c r="P533" i="30"/>
  <c r="S507" i="30"/>
  <c r="P507" i="30"/>
  <c r="S480" i="30"/>
  <c r="P480" i="30"/>
  <c r="S437" i="30"/>
  <c r="P437" i="30"/>
  <c r="T831" i="30" l="1"/>
  <c r="T835" i="30"/>
  <c r="T879" i="30"/>
  <c r="T823" i="30"/>
  <c r="T859" i="30"/>
  <c r="T867" i="30"/>
  <c r="T819" i="30"/>
  <c r="T872" i="30"/>
  <c r="T880" i="30"/>
  <c r="T876" i="30"/>
  <c r="T827" i="30"/>
  <c r="T821" i="30"/>
  <c r="T825" i="30"/>
  <c r="T833" i="30"/>
  <c r="T837" i="30"/>
  <c r="T841" i="30"/>
  <c r="T853" i="30"/>
  <c r="T857" i="30"/>
  <c r="T861" i="30"/>
  <c r="T873" i="30"/>
  <c r="T881" i="30"/>
  <c r="T839" i="30"/>
  <c r="T843" i="30"/>
  <c r="T847" i="30"/>
  <c r="T851" i="30"/>
  <c r="T855" i="30"/>
  <c r="T875" i="30"/>
  <c r="T828" i="30"/>
  <c r="T832" i="30"/>
  <c r="T848" i="30"/>
  <c r="T852" i="30"/>
  <c r="T829" i="30"/>
  <c r="T849" i="30"/>
  <c r="T820" i="30"/>
  <c r="T860" i="30"/>
  <c r="T844" i="30"/>
  <c r="T864" i="30"/>
  <c r="T836" i="30"/>
  <c r="T845" i="30"/>
  <c r="T865" i="30"/>
  <c r="T507" i="30"/>
  <c r="T818" i="30"/>
  <c r="T822" i="30"/>
  <c r="T826" i="30"/>
  <c r="T830" i="30"/>
  <c r="T834" i="30"/>
  <c r="T838" i="30"/>
  <c r="T842" i="30"/>
  <c r="T850" i="30"/>
  <c r="T858" i="30"/>
  <c r="T866" i="30"/>
  <c r="T870" i="30"/>
  <c r="T840" i="30"/>
  <c r="T871" i="30"/>
  <c r="T868" i="30"/>
  <c r="T437" i="30"/>
  <c r="T545" i="30"/>
  <c r="T742" i="30"/>
  <c r="T808" i="30"/>
  <c r="T846" i="30"/>
  <c r="T878" i="30"/>
  <c r="T854" i="30"/>
  <c r="T862" i="30"/>
  <c r="T869" i="30"/>
  <c r="T824" i="30"/>
  <c r="T856" i="30"/>
  <c r="T863" i="30"/>
  <c r="T874" i="30"/>
  <c r="T877" i="30"/>
  <c r="T569" i="30"/>
  <c r="T781" i="30"/>
  <c r="T533" i="30"/>
  <c r="T480" i="30"/>
  <c r="T557" i="30"/>
  <c r="T769" i="30"/>
  <c r="T754" i="30"/>
  <c r="T795" i="30"/>
  <c r="T610" i="30"/>
  <c r="Q97" i="29"/>
  <c r="R97" i="29" s="1"/>
  <c r="L97" i="29"/>
  <c r="Q96" i="29"/>
  <c r="R96" i="29" s="1"/>
  <c r="L96" i="29"/>
  <c r="Q95" i="29"/>
  <c r="R95" i="29" s="1"/>
  <c r="L95" i="29"/>
  <c r="I95" i="29"/>
  <c r="Q94" i="29"/>
  <c r="R94" i="29" s="1"/>
  <c r="L94" i="29"/>
  <c r="Q93" i="29"/>
  <c r="R93" i="29" s="1"/>
  <c r="L93" i="29"/>
  <c r="Q92" i="29"/>
  <c r="R92" i="29" s="1"/>
  <c r="L92" i="29"/>
  <c r="I92" i="29"/>
  <c r="Q91" i="29"/>
  <c r="R91" i="29" s="1"/>
  <c r="L91" i="29"/>
  <c r="Q90" i="29"/>
  <c r="R90" i="29" s="1"/>
  <c r="L90" i="29"/>
  <c r="Q89" i="29"/>
  <c r="R89" i="29" s="1"/>
  <c r="L89" i="29"/>
  <c r="Q88" i="29"/>
  <c r="R88" i="29" s="1"/>
  <c r="L88" i="29"/>
  <c r="Q87" i="29"/>
  <c r="R87" i="29" s="1"/>
  <c r="L87" i="29"/>
  <c r="I87" i="29"/>
  <c r="Q86" i="29"/>
  <c r="R86" i="29" s="1"/>
  <c r="L86" i="29"/>
  <c r="Q85" i="29"/>
  <c r="R85" i="29" s="1"/>
  <c r="L85" i="29"/>
  <c r="Q84" i="29"/>
  <c r="R84" i="29" s="1"/>
  <c r="L84" i="29"/>
  <c r="I84" i="29"/>
  <c r="Q83" i="29"/>
  <c r="R83" i="29" s="1"/>
  <c r="L83" i="29"/>
  <c r="Q82" i="29"/>
  <c r="R82" i="29" s="1"/>
  <c r="L82" i="29"/>
  <c r="L76" i="29"/>
  <c r="Q56" i="29"/>
  <c r="R56" i="29" s="1"/>
  <c r="L56" i="29"/>
  <c r="Q66" i="29"/>
  <c r="R66" i="29" s="1"/>
  <c r="L66" i="29"/>
  <c r="Q62" i="29"/>
  <c r="R62" i="29" s="1"/>
  <c r="L62" i="29"/>
  <c r="Q63" i="29"/>
  <c r="R63" i="29" s="1"/>
  <c r="L63" i="29"/>
  <c r="Q64" i="29"/>
  <c r="R64" i="29" s="1"/>
  <c r="L64" i="29"/>
  <c r="Q65" i="29"/>
  <c r="R65" i="29" s="1"/>
  <c r="L65" i="29"/>
  <c r="Q7" i="29"/>
  <c r="R7" i="29" s="1"/>
  <c r="Q8" i="29"/>
  <c r="R8" i="29" s="1"/>
  <c r="Q9" i="29"/>
  <c r="R9" i="29" s="1"/>
  <c r="Q10" i="29"/>
  <c r="R10" i="29" s="1"/>
  <c r="Q11" i="29"/>
  <c r="R11" i="29" s="1"/>
  <c r="Q12" i="29"/>
  <c r="R12" i="29" s="1"/>
  <c r="Q13" i="29"/>
  <c r="R13" i="29" s="1"/>
  <c r="Q14" i="29"/>
  <c r="R14" i="29" s="1"/>
  <c r="Q15" i="29"/>
  <c r="R15" i="29" s="1"/>
  <c r="Q16" i="29"/>
  <c r="R16" i="29" s="1"/>
  <c r="Q17" i="29"/>
  <c r="R17" i="29" s="1"/>
  <c r="Q18" i="29"/>
  <c r="R18" i="29" s="1"/>
  <c r="Q19" i="29"/>
  <c r="R19" i="29" s="1"/>
  <c r="Q20" i="29"/>
  <c r="R20" i="29" s="1"/>
  <c r="Q21" i="29"/>
  <c r="R21" i="29" s="1"/>
  <c r="Q22" i="29"/>
  <c r="R22" i="29" s="1"/>
  <c r="Q23" i="29"/>
  <c r="R23" i="29" s="1"/>
  <c r="Q24" i="29"/>
  <c r="R24" i="29" s="1"/>
  <c r="Q25" i="29"/>
  <c r="R25" i="29" s="1"/>
  <c r="Q26" i="29"/>
  <c r="R26" i="29" s="1"/>
  <c r="Q27" i="29"/>
  <c r="R27" i="29" s="1"/>
  <c r="Q28" i="29"/>
  <c r="R28" i="29" s="1"/>
  <c r="Q29" i="29"/>
  <c r="R29" i="29" s="1"/>
  <c r="Q30" i="29"/>
  <c r="R30" i="29" s="1"/>
  <c r="Q31" i="29"/>
  <c r="R31" i="29" s="1"/>
  <c r="Q32" i="29"/>
  <c r="R32" i="29" s="1"/>
  <c r="Q33" i="29"/>
  <c r="R33" i="29" s="1"/>
  <c r="Q34" i="29"/>
  <c r="R34" i="29" s="1"/>
  <c r="Q35" i="29"/>
  <c r="R35" i="29" s="1"/>
  <c r="Q36" i="29"/>
  <c r="R36" i="29" s="1"/>
  <c r="Q37" i="29"/>
  <c r="R37" i="29" s="1"/>
  <c r="Q38" i="29"/>
  <c r="R38" i="29" s="1"/>
  <c r="Q39" i="29"/>
  <c r="R39" i="29" s="1"/>
  <c r="Q40" i="29"/>
  <c r="R40" i="29" s="1"/>
  <c r="Q41" i="29"/>
  <c r="R41" i="29" s="1"/>
  <c r="Q42" i="29"/>
  <c r="R42" i="29" s="1"/>
  <c r="Q43" i="29"/>
  <c r="R43" i="29" s="1"/>
  <c r="Q44" i="29"/>
  <c r="R44" i="29" s="1"/>
  <c r="Q45" i="29"/>
  <c r="R45" i="29" s="1"/>
  <c r="Q46" i="29"/>
  <c r="R46" i="29" s="1"/>
  <c r="Q47" i="29"/>
  <c r="R47" i="29" s="1"/>
  <c r="Q48" i="29"/>
  <c r="R48" i="29" s="1"/>
  <c r="Q49" i="29"/>
  <c r="R49" i="29" s="1"/>
  <c r="Q50" i="29"/>
  <c r="R50" i="29" s="1"/>
  <c r="Q51" i="29"/>
  <c r="R51" i="29" s="1"/>
  <c r="Q52" i="29"/>
  <c r="R52" i="29" s="1"/>
  <c r="Q53" i="29"/>
  <c r="R53" i="29" s="1"/>
  <c r="Q54" i="29"/>
  <c r="R54" i="29" s="1"/>
  <c r="Q55" i="29"/>
  <c r="R55" i="29" s="1"/>
  <c r="Q57" i="29"/>
  <c r="R57" i="29" s="1"/>
  <c r="Q58" i="29"/>
  <c r="R58" i="29" s="1"/>
  <c r="Q59" i="29"/>
  <c r="R59" i="29" s="1"/>
  <c r="Q61" i="29"/>
  <c r="R61" i="29" s="1"/>
  <c r="Q60" i="29"/>
  <c r="R60" i="29" s="1"/>
  <c r="Q67" i="29"/>
  <c r="R67" i="29" s="1"/>
  <c r="Q68" i="29"/>
  <c r="R68" i="29" s="1"/>
  <c r="Q69" i="29"/>
  <c r="R69" i="29" s="1"/>
  <c r="Q4" i="29"/>
  <c r="R4" i="29" s="1"/>
  <c r="Q3" i="29"/>
  <c r="R3" i="29" s="1"/>
  <c r="Q5" i="29"/>
  <c r="R5" i="29" s="1"/>
  <c r="Q78" i="29"/>
  <c r="R78" i="29" s="1"/>
  <c r="Q79" i="29"/>
  <c r="R79" i="29" s="1"/>
  <c r="Q80" i="29"/>
  <c r="R80" i="29" s="1"/>
  <c r="Q81" i="29"/>
  <c r="R81" i="29" s="1"/>
  <c r="Q6" i="29"/>
  <c r="R6" i="29" s="1"/>
  <c r="W4" i="8"/>
  <c r="W5" i="8"/>
  <c r="W6" i="8"/>
  <c r="W7" i="8"/>
  <c r="W8" i="8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3" i="8"/>
  <c r="M3" i="8"/>
  <c r="U3" i="8" s="1"/>
  <c r="U9" i="8"/>
  <c r="U17" i="8"/>
  <c r="U25" i="8"/>
  <c r="U33" i="8"/>
  <c r="M4" i="8"/>
  <c r="U4" i="8" s="1"/>
  <c r="M5" i="8"/>
  <c r="U5" i="8" s="1"/>
  <c r="M6" i="8"/>
  <c r="U6" i="8" s="1"/>
  <c r="M7" i="8"/>
  <c r="U7" i="8" s="1"/>
  <c r="M8" i="8"/>
  <c r="U8" i="8" s="1"/>
  <c r="M9" i="8"/>
  <c r="M10" i="8"/>
  <c r="U10" i="8" s="1"/>
  <c r="M11" i="8"/>
  <c r="U11" i="8" s="1"/>
  <c r="M12" i="8"/>
  <c r="U12" i="8" s="1"/>
  <c r="M13" i="8"/>
  <c r="U13" i="8" s="1"/>
  <c r="M14" i="8"/>
  <c r="U14" i="8" s="1"/>
  <c r="M15" i="8"/>
  <c r="U15" i="8" s="1"/>
  <c r="M16" i="8"/>
  <c r="U16" i="8" s="1"/>
  <c r="M17" i="8"/>
  <c r="M18" i="8"/>
  <c r="U18" i="8" s="1"/>
  <c r="M19" i="8"/>
  <c r="U19" i="8" s="1"/>
  <c r="M20" i="8"/>
  <c r="U20" i="8" s="1"/>
  <c r="M21" i="8"/>
  <c r="U21" i="8" s="1"/>
  <c r="M22" i="8"/>
  <c r="U22" i="8" s="1"/>
  <c r="M23" i="8"/>
  <c r="U23" i="8" s="1"/>
  <c r="M24" i="8"/>
  <c r="U24" i="8" s="1"/>
  <c r="M25" i="8"/>
  <c r="M26" i="8"/>
  <c r="U26" i="8" s="1"/>
  <c r="M27" i="8"/>
  <c r="U27" i="8" s="1"/>
  <c r="M28" i="8"/>
  <c r="U28" i="8" s="1"/>
  <c r="M29" i="8"/>
  <c r="U29" i="8" s="1"/>
  <c r="M30" i="8"/>
  <c r="U30" i="8" s="1"/>
  <c r="M31" i="8"/>
  <c r="U31" i="8" s="1"/>
  <c r="M32" i="8"/>
  <c r="U32" i="8" s="1"/>
  <c r="M33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" i="8"/>
  <c r="S4" i="8"/>
  <c r="S5" i="8"/>
  <c r="S6" i="8"/>
  <c r="S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N4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L81" i="29"/>
  <c r="L80" i="29"/>
  <c r="L79" i="29"/>
  <c r="L78" i="29"/>
  <c r="L5" i="29"/>
  <c r="L3" i="29"/>
  <c r="L4" i="29"/>
  <c r="L71" i="29"/>
  <c r="L74" i="29"/>
  <c r="L75" i="29"/>
  <c r="L77" i="29"/>
  <c r="L72" i="29"/>
  <c r="L73" i="29"/>
  <c r="L70" i="29"/>
  <c r="L69" i="29"/>
  <c r="L68" i="29"/>
  <c r="L67" i="29"/>
  <c r="L60" i="29"/>
  <c r="L61" i="29"/>
  <c r="L59" i="29"/>
  <c r="L58" i="29"/>
  <c r="L52" i="29"/>
  <c r="L51" i="29"/>
  <c r="L50" i="29"/>
  <c r="L49" i="29"/>
  <c r="L48" i="29"/>
  <c r="L46" i="29"/>
  <c r="L45" i="29"/>
  <c r="L47" i="29"/>
  <c r="L44" i="29"/>
  <c r="L43" i="29"/>
  <c r="L42" i="29"/>
  <c r="L40" i="29"/>
  <c r="L41" i="29"/>
  <c r="L39" i="29"/>
  <c r="L38" i="29"/>
  <c r="L37" i="29"/>
  <c r="L36" i="29"/>
  <c r="L35" i="29"/>
  <c r="L34" i="29"/>
  <c r="L33" i="29"/>
  <c r="L28" i="29"/>
  <c r="L29" i="29"/>
  <c r="L32" i="29"/>
  <c r="L31" i="29"/>
  <c r="L30" i="29"/>
  <c r="L27" i="29"/>
  <c r="L24" i="29"/>
  <c r="L25" i="29"/>
  <c r="L26" i="29"/>
  <c r="L13" i="29"/>
  <c r="L14" i="29"/>
  <c r="L17" i="29"/>
  <c r="L16" i="29"/>
  <c r="L15" i="29"/>
  <c r="L57" i="29"/>
  <c r="L55" i="29"/>
  <c r="L54" i="29"/>
  <c r="L53" i="29"/>
  <c r="L23" i="29"/>
  <c r="L20" i="29"/>
  <c r="L22" i="29"/>
  <c r="L21" i="29"/>
  <c r="L18" i="29"/>
  <c r="L19" i="29"/>
  <c r="L12" i="29"/>
  <c r="L10" i="29"/>
  <c r="L7" i="29"/>
  <c r="L6" i="29"/>
  <c r="L9" i="29"/>
  <c r="L8" i="29"/>
  <c r="L11" i="29"/>
  <c r="C7" i="28"/>
  <c r="C10" i="28" s="1"/>
  <c r="S4" i="30" l="1"/>
  <c r="S12" i="30"/>
  <c r="S20" i="30"/>
  <c r="S26" i="30"/>
  <c r="S36" i="30"/>
  <c r="S44" i="30"/>
  <c r="S52" i="30"/>
  <c r="S67" i="30"/>
  <c r="S68" i="30"/>
  <c r="S78" i="30"/>
  <c r="S82" i="30"/>
  <c r="S93" i="30"/>
  <c r="S99" i="30"/>
  <c r="S108" i="30"/>
  <c r="S117" i="30"/>
  <c r="S124" i="30"/>
  <c r="S131" i="30"/>
  <c r="S141" i="30"/>
  <c r="S146" i="30"/>
  <c r="S156" i="30"/>
  <c r="S164" i="30"/>
  <c r="S181" i="30"/>
  <c r="S170" i="30"/>
  <c r="S190" i="30"/>
  <c r="S207" i="30"/>
  <c r="S215" i="30"/>
  <c r="S223" i="30"/>
  <c r="S226" i="30"/>
  <c r="S239" i="30"/>
  <c r="S248" i="30"/>
  <c r="S254" i="30"/>
  <c r="S262" i="30"/>
  <c r="S272" i="30"/>
  <c r="S283" i="30"/>
  <c r="S289" i="30"/>
  <c r="S295" i="30"/>
  <c r="S305" i="30"/>
  <c r="S317" i="30"/>
  <c r="S325" i="30"/>
  <c r="S332" i="30"/>
  <c r="S349" i="30"/>
  <c r="S357" i="30"/>
  <c r="S365" i="30"/>
  <c r="S374" i="30"/>
  <c r="S381" i="30"/>
  <c r="S419" i="30"/>
  <c r="S386" i="30"/>
  <c r="S394" i="30"/>
  <c r="S401" i="30"/>
  <c r="S408" i="30"/>
  <c r="S430" i="30"/>
  <c r="S465" i="30"/>
  <c r="S467" i="30"/>
  <c r="S454" i="30"/>
  <c r="S478" i="30"/>
  <c r="S498" i="30"/>
  <c r="S524" i="30"/>
  <c r="S514" i="30"/>
  <c r="S582" i="30"/>
  <c r="S593" i="30"/>
  <c r="S599" i="30"/>
  <c r="S612" i="30"/>
  <c r="S628" i="30"/>
  <c r="S635" i="30"/>
  <c r="S643" i="30"/>
  <c r="S650" i="30"/>
  <c r="S658" i="30"/>
  <c r="S668" i="30"/>
  <c r="S674" i="30"/>
  <c r="S682" i="30"/>
  <c r="S690" i="30"/>
  <c r="S704" i="30"/>
  <c r="S702" i="30"/>
  <c r="S711" i="30"/>
  <c r="S724" i="30"/>
  <c r="S730" i="30"/>
  <c r="S762" i="30"/>
  <c r="S194" i="30"/>
  <c r="S568" i="30"/>
  <c r="S195" i="30"/>
  <c r="P448" i="30"/>
  <c r="S5" i="30"/>
  <c r="S13" i="30"/>
  <c r="S21" i="30"/>
  <c r="S29" i="30"/>
  <c r="S37" i="30"/>
  <c r="S45" i="30"/>
  <c r="S53" i="30"/>
  <c r="S54" i="30"/>
  <c r="S69" i="30"/>
  <c r="S71" i="30"/>
  <c r="S86" i="30"/>
  <c r="S91" i="30"/>
  <c r="S101" i="30"/>
  <c r="S109" i="30"/>
  <c r="S118" i="30"/>
  <c r="S125" i="30"/>
  <c r="S133" i="30"/>
  <c r="S142" i="30"/>
  <c r="S151" i="30"/>
  <c r="S157" i="30"/>
  <c r="S165" i="30"/>
  <c r="S197" i="30"/>
  <c r="S171" i="30"/>
  <c r="S191" i="30"/>
  <c r="S208" i="30"/>
  <c r="S216" i="30"/>
  <c r="S224" i="30"/>
  <c r="S233" i="30"/>
  <c r="S242" i="30"/>
  <c r="S249" i="30"/>
  <c r="S255" i="30"/>
  <c r="S245" i="30"/>
  <c r="S282" i="30"/>
  <c r="S286" i="30"/>
  <c r="S290" i="30"/>
  <c r="S298" i="30"/>
  <c r="S306" i="30"/>
  <c r="S318" i="30"/>
  <c r="S326" i="30"/>
  <c r="S333" i="30"/>
  <c r="S350" i="30"/>
  <c r="S359" i="30"/>
  <c r="S366" i="30"/>
  <c r="S375" i="30"/>
  <c r="S382" i="30"/>
  <c r="S421" i="30"/>
  <c r="S387" i="30"/>
  <c r="S395" i="30"/>
  <c r="S402" i="30"/>
  <c r="S409" i="30"/>
  <c r="S427" i="30"/>
  <c r="S461" i="30"/>
  <c r="S469" i="30"/>
  <c r="S455" i="30"/>
  <c r="S487" i="30"/>
  <c r="S499" i="30"/>
  <c r="S523" i="30"/>
  <c r="S526" i="30"/>
  <c r="S584" i="30"/>
  <c r="S591" i="30"/>
  <c r="S600" i="30"/>
  <c r="S602" i="30"/>
  <c r="S629" i="30"/>
  <c r="S636" i="30"/>
  <c r="S644" i="30"/>
  <c r="S651" i="30"/>
  <c r="S659" i="30"/>
  <c r="S671" i="30"/>
  <c r="S677" i="30"/>
  <c r="S683" i="30"/>
  <c r="S691" i="30"/>
  <c r="S705" i="30"/>
  <c r="S707" i="30"/>
  <c r="S714" i="30"/>
  <c r="S725" i="30"/>
  <c r="S731" i="30"/>
  <c r="S763" i="30"/>
  <c r="S339" i="30"/>
  <c r="S609" i="30"/>
  <c r="S340" i="30"/>
  <c r="P717" i="30"/>
  <c r="S15" i="30"/>
  <c r="S39" i="30"/>
  <c r="S6" i="30"/>
  <c r="S14" i="30"/>
  <c r="S27" i="30"/>
  <c r="S30" i="30"/>
  <c r="S38" i="30"/>
  <c r="S46" i="30"/>
  <c r="S65" i="30"/>
  <c r="S60" i="30"/>
  <c r="S70" i="30"/>
  <c r="S79" i="30"/>
  <c r="S87" i="30"/>
  <c r="S94" i="30"/>
  <c r="S102" i="30"/>
  <c r="S110" i="30"/>
  <c r="S132" i="30"/>
  <c r="S126" i="30"/>
  <c r="S134" i="30"/>
  <c r="S139" i="30"/>
  <c r="S152" i="30"/>
  <c r="S158" i="30"/>
  <c r="S166" i="30"/>
  <c r="S182" i="30"/>
  <c r="S187" i="30"/>
  <c r="S192" i="30"/>
  <c r="S209" i="30"/>
  <c r="S217" i="30"/>
  <c r="S225" i="30"/>
  <c r="S234" i="30"/>
  <c r="S240" i="30"/>
  <c r="S250" i="30"/>
  <c r="S256" i="30"/>
  <c r="S263" i="30"/>
  <c r="S280" i="30"/>
  <c r="S275" i="30"/>
  <c r="S291" i="30"/>
  <c r="S299" i="30"/>
  <c r="S307" i="30"/>
  <c r="S319" i="30"/>
  <c r="S327" i="30"/>
  <c r="S334" i="30"/>
  <c r="S351" i="30"/>
  <c r="S358" i="30"/>
  <c r="S367" i="30"/>
  <c r="S376" i="30"/>
  <c r="S383" i="30"/>
  <c r="S420" i="30"/>
  <c r="S388" i="30"/>
  <c r="S396" i="30"/>
  <c r="S371" i="30"/>
  <c r="S410" i="30"/>
  <c r="S431" i="30"/>
  <c r="S462" i="30"/>
  <c r="S460" i="30"/>
  <c r="S446" i="30"/>
  <c r="S488" i="30"/>
  <c r="S500" i="30"/>
  <c r="S515" i="30"/>
  <c r="S576" i="30"/>
  <c r="S585" i="30"/>
  <c r="S592" i="30"/>
  <c r="S621" i="30"/>
  <c r="S611" i="30"/>
  <c r="S627" i="30"/>
  <c r="S637" i="30"/>
  <c r="S645" i="30"/>
  <c r="S652" i="30"/>
  <c r="S660" i="30"/>
  <c r="S669" i="30"/>
  <c r="S675" i="30"/>
  <c r="S684" i="30"/>
  <c r="S692" i="30"/>
  <c r="S698" i="30"/>
  <c r="S708" i="30"/>
  <c r="S720" i="30"/>
  <c r="S726" i="30"/>
  <c r="S733" i="30"/>
  <c r="S782" i="30"/>
  <c r="S436" i="30"/>
  <c r="S741" i="30"/>
  <c r="P718" i="30"/>
  <c r="P195" i="30"/>
  <c r="S7" i="30"/>
  <c r="S31" i="30"/>
  <c r="S8" i="30"/>
  <c r="S16" i="30"/>
  <c r="S28" i="30"/>
  <c r="S32" i="30"/>
  <c r="S40" i="30"/>
  <c r="S48" i="30"/>
  <c r="S66" i="30"/>
  <c r="S62" i="30"/>
  <c r="S74" i="30"/>
  <c r="S83" i="30"/>
  <c r="S88" i="30"/>
  <c r="S97" i="30"/>
  <c r="S104" i="30"/>
  <c r="S112" i="30"/>
  <c r="S120" i="30"/>
  <c r="S128" i="30"/>
  <c r="S136" i="30"/>
  <c r="S144" i="30"/>
  <c r="S154" i="30"/>
  <c r="S160" i="30"/>
  <c r="S168" i="30"/>
  <c r="S183" i="30"/>
  <c r="S188" i="30"/>
  <c r="S203" i="30"/>
  <c r="S211" i="30"/>
  <c r="S219" i="30"/>
  <c r="S229" i="30"/>
  <c r="S236" i="30"/>
  <c r="S243" i="30"/>
  <c r="S251" i="30"/>
  <c r="S258" i="30"/>
  <c r="S265" i="30"/>
  <c r="S285" i="30"/>
  <c r="S277" i="30"/>
  <c r="S293" i="30"/>
  <c r="S302" i="30"/>
  <c r="S309" i="30"/>
  <c r="S321" i="30"/>
  <c r="S329" i="30"/>
  <c r="S342" i="30"/>
  <c r="S353" i="30"/>
  <c r="S361" i="30"/>
  <c r="S369" i="30"/>
  <c r="S422" i="30"/>
  <c r="S418" i="30"/>
  <c r="S417" i="30"/>
  <c r="S390" i="30"/>
  <c r="S424" i="30"/>
  <c r="S404" i="30"/>
  <c r="S412" i="30"/>
  <c r="S444" i="30"/>
  <c r="S457" i="30"/>
  <c r="S458" i="30"/>
  <c r="S474" i="30"/>
  <c r="S494" i="30"/>
  <c r="S502" i="30"/>
  <c r="S517" i="30"/>
  <c r="S578" i="30"/>
  <c r="S587" i="30"/>
  <c r="S595" i="30"/>
  <c r="S615" i="30"/>
  <c r="S617" i="30"/>
  <c r="S631" i="30"/>
  <c r="S639" i="30"/>
  <c r="S646" i="30"/>
  <c r="S654" i="30"/>
  <c r="S663" i="30"/>
  <c r="S666" i="30"/>
  <c r="S678" i="30"/>
  <c r="S686" i="30"/>
  <c r="S703" i="30"/>
  <c r="S699" i="30"/>
  <c r="S710" i="30"/>
  <c r="S717" i="30"/>
  <c r="S723" i="30"/>
  <c r="S732" i="30"/>
  <c r="S809" i="30"/>
  <c r="S506" i="30"/>
  <c r="S780" i="30"/>
  <c r="P16" i="30"/>
  <c r="S18" i="30"/>
  <c r="S34" i="30"/>
  <c r="S9" i="30"/>
  <c r="S17" i="30"/>
  <c r="S23" i="30"/>
  <c r="S33" i="30"/>
  <c r="S41" i="30"/>
  <c r="S49" i="30"/>
  <c r="S57" i="30"/>
  <c r="S55" i="30"/>
  <c r="S75" i="30"/>
  <c r="S84" i="30"/>
  <c r="S81" i="30"/>
  <c r="S95" i="30"/>
  <c r="S105" i="30"/>
  <c r="S113" i="30"/>
  <c r="S121" i="30"/>
  <c r="S116" i="30"/>
  <c r="S137" i="30"/>
  <c r="S148" i="30"/>
  <c r="S149" i="30"/>
  <c r="S161" i="30"/>
  <c r="S169" i="30"/>
  <c r="S184" i="30"/>
  <c r="S173" i="30"/>
  <c r="S204" i="30"/>
  <c r="S212" i="30"/>
  <c r="S220" i="30"/>
  <c r="S230" i="30"/>
  <c r="S237" i="30"/>
  <c r="S244" i="30"/>
  <c r="S252" i="30"/>
  <c r="S259" i="30"/>
  <c r="S266" i="30"/>
  <c r="S281" i="30"/>
  <c r="S278" i="30"/>
  <c r="S294" i="30"/>
  <c r="S303" i="30"/>
  <c r="S310" i="30"/>
  <c r="S322" i="30"/>
  <c r="S311" i="30"/>
  <c r="S336" i="30"/>
  <c r="S354" i="30"/>
  <c r="S362" i="30"/>
  <c r="S370" i="30"/>
  <c r="S378" i="30"/>
  <c r="S425" i="30"/>
  <c r="S384" i="30"/>
  <c r="S391" i="30"/>
  <c r="S398" i="30"/>
  <c r="S405" i="30"/>
  <c r="S413" i="30"/>
  <c r="S451" i="30"/>
  <c r="S466" i="30"/>
  <c r="S448" i="30"/>
  <c r="S475" i="30"/>
  <c r="S495" i="30"/>
  <c r="S503" i="30"/>
  <c r="S518" i="30"/>
  <c r="S579" i="30"/>
  <c r="S588" i="30"/>
  <c r="S596" i="30"/>
  <c r="S616" i="30"/>
  <c r="S623" i="30"/>
  <c r="S632" i="30"/>
  <c r="S640" i="30"/>
  <c r="S647" i="30"/>
  <c r="S655" i="30"/>
  <c r="S661" i="30"/>
  <c r="S667" i="30"/>
  <c r="S679" i="30"/>
  <c r="S687" i="30"/>
  <c r="S696" i="30"/>
  <c r="S700" i="30"/>
  <c r="S715" i="30"/>
  <c r="S716" i="30"/>
  <c r="S727" i="30"/>
  <c r="S735" i="30"/>
  <c r="S806" i="30"/>
  <c r="S532" i="30"/>
  <c r="S768" i="30"/>
  <c r="P272" i="30"/>
  <c r="T272" i="30" s="1"/>
  <c r="S10" i="30"/>
  <c r="S24" i="30"/>
  <c r="S42" i="30"/>
  <c r="S11" i="30"/>
  <c r="S51" i="30"/>
  <c r="S76" i="30"/>
  <c r="S96" i="30"/>
  <c r="S115" i="30"/>
  <c r="S140" i="30"/>
  <c r="S159" i="30"/>
  <c r="S186" i="30"/>
  <c r="S213" i="30"/>
  <c r="S235" i="30"/>
  <c r="S253" i="30"/>
  <c r="S284" i="30"/>
  <c r="S300" i="30"/>
  <c r="S324" i="30"/>
  <c r="S355" i="30"/>
  <c r="S377" i="30"/>
  <c r="S385" i="30"/>
  <c r="S406" i="30"/>
  <c r="S463" i="30"/>
  <c r="S477" i="30"/>
  <c r="S525" i="30"/>
  <c r="S594" i="30"/>
  <c r="S625" i="30"/>
  <c r="S648" i="30"/>
  <c r="S670" i="30"/>
  <c r="S689" i="30"/>
  <c r="S712" i="30"/>
  <c r="S734" i="30"/>
  <c r="S556" i="30"/>
  <c r="S697" i="30"/>
  <c r="S807" i="30"/>
  <c r="S634" i="30"/>
  <c r="S718" i="30"/>
  <c r="S794" i="30"/>
  <c r="S270" i="30"/>
  <c r="S403" i="30"/>
  <c r="S642" i="30"/>
  <c r="S19" i="30"/>
  <c r="S56" i="30"/>
  <c r="S77" i="30"/>
  <c r="S100" i="30"/>
  <c r="S119" i="30"/>
  <c r="S138" i="30"/>
  <c r="S162" i="30"/>
  <c r="S172" i="30"/>
  <c r="S214" i="30"/>
  <c r="S238" i="30"/>
  <c r="S257" i="30"/>
  <c r="S274" i="30"/>
  <c r="S304" i="30"/>
  <c r="S328" i="30"/>
  <c r="S356" i="30"/>
  <c r="S379" i="30"/>
  <c r="S389" i="30"/>
  <c r="S407" i="30"/>
  <c r="S456" i="30"/>
  <c r="S493" i="30"/>
  <c r="S527" i="30"/>
  <c r="S597" i="30"/>
  <c r="S626" i="30"/>
  <c r="S649" i="30"/>
  <c r="S672" i="30"/>
  <c r="S693" i="30"/>
  <c r="S713" i="30"/>
  <c r="S736" i="30"/>
  <c r="S753" i="30"/>
  <c r="S761" i="30"/>
  <c r="S607" i="30"/>
  <c r="S694" i="30"/>
  <c r="S287" i="30"/>
  <c r="S414" i="30"/>
  <c r="S624" i="30"/>
  <c r="S22" i="30"/>
  <c r="S58" i="30"/>
  <c r="S72" i="30"/>
  <c r="S98" i="30"/>
  <c r="S122" i="30"/>
  <c r="S143" i="30"/>
  <c r="S163" i="30"/>
  <c r="S174" i="30"/>
  <c r="S218" i="30"/>
  <c r="S227" i="30"/>
  <c r="S260" i="30"/>
  <c r="S276" i="30"/>
  <c r="S301" i="30"/>
  <c r="S330" i="30"/>
  <c r="S360" i="30"/>
  <c r="S380" i="30"/>
  <c r="S392" i="30"/>
  <c r="S411" i="30"/>
  <c r="S468" i="30"/>
  <c r="S496" i="30"/>
  <c r="S577" i="30"/>
  <c r="S598" i="30"/>
  <c r="S633" i="30"/>
  <c r="S653" i="30"/>
  <c r="S673" i="30"/>
  <c r="S719" i="30"/>
  <c r="S580" i="30"/>
  <c r="S676" i="30"/>
  <c r="S787" i="30"/>
  <c r="S210" i="30"/>
  <c r="S373" i="30"/>
  <c r="S590" i="30"/>
  <c r="S544" i="30"/>
  <c r="S25" i="30"/>
  <c r="S59" i="30"/>
  <c r="S80" i="30"/>
  <c r="S103" i="30"/>
  <c r="S123" i="30"/>
  <c r="S147" i="30"/>
  <c r="S167" i="30"/>
  <c r="S189" i="30"/>
  <c r="S221" i="30"/>
  <c r="S241" i="30"/>
  <c r="S261" i="30"/>
  <c r="S279" i="30"/>
  <c r="S308" i="30"/>
  <c r="S331" i="30"/>
  <c r="S363" i="30"/>
  <c r="S423" i="30"/>
  <c r="S393" i="30"/>
  <c r="S428" i="30"/>
  <c r="S464" i="30"/>
  <c r="S497" i="30"/>
  <c r="S656" i="30"/>
  <c r="S232" i="30"/>
  <c r="S688" i="30"/>
  <c r="S35" i="30"/>
  <c r="S61" i="30"/>
  <c r="S85" i="30"/>
  <c r="S107" i="30"/>
  <c r="S127" i="30"/>
  <c r="S145" i="30"/>
  <c r="S179" i="30"/>
  <c r="S193" i="30"/>
  <c r="S222" i="30"/>
  <c r="S247" i="30"/>
  <c r="S264" i="30"/>
  <c r="S288" i="30"/>
  <c r="S346" i="30"/>
  <c r="S335" i="30"/>
  <c r="S364" i="30"/>
  <c r="S426" i="30"/>
  <c r="S397" i="30"/>
  <c r="S429" i="30"/>
  <c r="S445" i="30"/>
  <c r="S501" i="30"/>
  <c r="S581" i="30"/>
  <c r="S608" i="30"/>
  <c r="S638" i="30"/>
  <c r="S657" i="30"/>
  <c r="S680" i="30"/>
  <c r="S706" i="30"/>
  <c r="S721" i="30"/>
  <c r="S816" i="30"/>
  <c r="S3" i="30"/>
  <c r="S728" i="30"/>
  <c r="P340" i="30"/>
  <c r="S73" i="30"/>
  <c r="S185" i="30"/>
  <c r="S352" i="30"/>
  <c r="S516" i="30"/>
  <c r="S729" i="30"/>
  <c r="S43" i="30"/>
  <c r="S63" i="30"/>
  <c r="S89" i="30"/>
  <c r="S106" i="30"/>
  <c r="S129" i="30"/>
  <c r="S153" i="30"/>
  <c r="S180" i="30"/>
  <c r="S205" i="30"/>
  <c r="S228" i="30"/>
  <c r="S271" i="30"/>
  <c r="S267" i="30"/>
  <c r="S292" i="30"/>
  <c r="S316" i="30"/>
  <c r="S337" i="30"/>
  <c r="S368" i="30"/>
  <c r="S415" i="30"/>
  <c r="S399" i="30"/>
  <c r="S443" i="30"/>
  <c r="S453" i="30"/>
  <c r="S504" i="30"/>
  <c r="S586" i="30"/>
  <c r="S601" i="30"/>
  <c r="S630" i="30"/>
  <c r="S662" i="30"/>
  <c r="S681" i="30"/>
  <c r="S701" i="30"/>
  <c r="S722" i="30"/>
  <c r="S817" i="30"/>
  <c r="P414" i="30"/>
  <c r="S695" i="30"/>
  <c r="P456" i="30"/>
  <c r="S92" i="30"/>
  <c r="S135" i="30"/>
  <c r="S323" i="30"/>
  <c r="S476" i="30"/>
  <c r="S709" i="30"/>
  <c r="S47" i="30"/>
  <c r="S64" i="30"/>
  <c r="S90" i="30"/>
  <c r="S111" i="30"/>
  <c r="S130" i="30"/>
  <c r="S150" i="30"/>
  <c r="S201" i="30"/>
  <c r="S206" i="30"/>
  <c r="S231" i="30"/>
  <c r="S269" i="30"/>
  <c r="S268" i="30"/>
  <c r="S296" i="30"/>
  <c r="S320" i="30"/>
  <c r="S338" i="30"/>
  <c r="S372" i="30"/>
  <c r="S416" i="30"/>
  <c r="S400" i="30"/>
  <c r="S452" i="30"/>
  <c r="S447" i="30"/>
  <c r="S505" i="30"/>
  <c r="S589" i="30"/>
  <c r="S613" i="30"/>
  <c r="S641" i="30"/>
  <c r="S664" i="30"/>
  <c r="S685" i="30"/>
  <c r="S479" i="30"/>
  <c r="S50" i="30"/>
  <c r="S114" i="30"/>
  <c r="S155" i="30"/>
  <c r="S297" i="30"/>
  <c r="S459" i="30"/>
  <c r="S665" i="30"/>
  <c r="I82" i="29"/>
  <c r="I90" i="29"/>
  <c r="I10" i="29"/>
  <c r="I85" i="29"/>
  <c r="I93" i="29"/>
  <c r="I88" i="29"/>
  <c r="I96" i="29"/>
  <c r="I83" i="29"/>
  <c r="I91" i="29"/>
  <c r="I86" i="29"/>
  <c r="I94" i="29"/>
  <c r="I89" i="29"/>
  <c r="I97" i="29"/>
  <c r="I6" i="29"/>
  <c r="I81" i="29"/>
  <c r="I80" i="29"/>
  <c r="I79" i="29"/>
  <c r="I78" i="29"/>
  <c r="P30" i="8"/>
  <c r="P22" i="8"/>
  <c r="P14" i="8"/>
  <c r="P6" i="8"/>
  <c r="P31" i="8"/>
  <c r="P23" i="8"/>
  <c r="P15" i="8"/>
  <c r="P7" i="8"/>
  <c r="P28" i="8"/>
  <c r="P20" i="8"/>
  <c r="P12" i="8"/>
  <c r="P4" i="8"/>
  <c r="P33" i="8"/>
  <c r="P25" i="8"/>
  <c r="P17" i="8"/>
  <c r="P9" i="8"/>
  <c r="P32" i="8"/>
  <c r="P24" i="8"/>
  <c r="P16" i="8"/>
  <c r="P8" i="8"/>
  <c r="P27" i="8"/>
  <c r="P19" i="8"/>
  <c r="P11" i="8"/>
  <c r="P26" i="8"/>
  <c r="P18" i="8"/>
  <c r="P10" i="8"/>
  <c r="H33" i="8"/>
  <c r="P29" i="8"/>
  <c r="P21" i="8"/>
  <c r="P13" i="8"/>
  <c r="P5" i="8"/>
  <c r="C11" i="28"/>
  <c r="C12" i="28" s="1"/>
  <c r="T340" i="30" l="1"/>
  <c r="T16" i="30"/>
  <c r="T456" i="30"/>
  <c r="T414" i="30"/>
  <c r="T717" i="30"/>
  <c r="T718" i="30"/>
  <c r="T195" i="30"/>
  <c r="T448" i="30"/>
  <c r="D3" i="12"/>
  <c r="E3" i="12"/>
  <c r="F3" i="12" s="1"/>
  <c r="D4" i="12"/>
  <c r="E4" i="12"/>
  <c r="E2" i="12"/>
  <c r="F2" i="12" s="1"/>
  <c r="D2" i="12"/>
  <c r="K2" i="12" l="1"/>
  <c r="L2" i="12" s="1"/>
  <c r="J2" i="12"/>
  <c r="P71" i="29" s="1"/>
  <c r="Q71" i="29" s="1"/>
  <c r="R71" i="29" s="1"/>
  <c r="F4" i="12"/>
  <c r="O3" i="8"/>
  <c r="N3" i="8"/>
  <c r="P75" i="29" l="1"/>
  <c r="Q75" i="29" s="1"/>
  <c r="R75" i="29" s="1"/>
  <c r="P74" i="29"/>
  <c r="Q74" i="29" s="1"/>
  <c r="R74" i="29" s="1"/>
  <c r="P76" i="29"/>
  <c r="Q76" i="29" s="1"/>
  <c r="R76" i="29" s="1"/>
  <c r="P77" i="29"/>
  <c r="Q77" i="29" s="1"/>
  <c r="R77" i="29" s="1"/>
  <c r="P70" i="29"/>
  <c r="Q70" i="29" s="1"/>
  <c r="R70" i="29" s="1"/>
  <c r="P72" i="29"/>
  <c r="Q72" i="29" s="1"/>
  <c r="R72" i="29" s="1"/>
  <c r="P73" i="29"/>
  <c r="Q73" i="29" s="1"/>
  <c r="R73" i="29" s="1"/>
  <c r="M2" i="12"/>
  <c r="K4" i="8"/>
  <c r="K11" i="8"/>
  <c r="K18" i="8"/>
  <c r="K25" i="8"/>
  <c r="K32" i="8"/>
  <c r="K5" i="8"/>
  <c r="K12" i="8"/>
  <c r="K19" i="8"/>
  <c r="K26" i="8"/>
  <c r="K33" i="8"/>
  <c r="J6" i="8"/>
  <c r="K13" i="8"/>
  <c r="K20" i="8"/>
  <c r="K27" i="8"/>
  <c r="K31" i="8"/>
  <c r="K6" i="8"/>
  <c r="J14" i="8"/>
  <c r="K21" i="8"/>
  <c r="K28" i="8"/>
  <c r="K7" i="8"/>
  <c r="K14" i="8"/>
  <c r="J22" i="8"/>
  <c r="K29" i="8"/>
  <c r="K17" i="8"/>
  <c r="K8" i="8"/>
  <c r="K15" i="8"/>
  <c r="K22" i="8"/>
  <c r="J30" i="8"/>
  <c r="K24" i="8"/>
  <c r="K9" i="8"/>
  <c r="K16" i="8"/>
  <c r="K23" i="8"/>
  <c r="K30" i="8"/>
  <c r="K10" i="8"/>
  <c r="J33" i="8"/>
  <c r="J15" i="8"/>
  <c r="J20" i="8"/>
  <c r="J18" i="8"/>
  <c r="J27" i="8"/>
  <c r="J21" i="8"/>
  <c r="J13" i="8"/>
  <c r="J28" i="8"/>
  <c r="J32" i="8"/>
  <c r="J7" i="8"/>
  <c r="J12" i="8"/>
  <c r="J10" i="8"/>
  <c r="J29" i="8"/>
  <c r="J19" i="8"/>
  <c r="J9" i="8"/>
  <c r="J31" i="8"/>
  <c r="J24" i="8"/>
  <c r="J25" i="8"/>
  <c r="J4" i="8"/>
  <c r="J8" i="8"/>
  <c r="J11" i="8"/>
  <c r="J17" i="8"/>
  <c r="J26" i="8"/>
  <c r="J16" i="8"/>
  <c r="J23" i="8"/>
  <c r="J5" i="8"/>
  <c r="L33" i="8"/>
  <c r="T33" i="8" s="1"/>
  <c r="V33" i="8" s="1"/>
  <c r="H3" i="12"/>
  <c r="G3" i="12"/>
  <c r="G2" i="12"/>
  <c r="H2" i="12"/>
  <c r="H4" i="12"/>
  <c r="G4" i="12"/>
  <c r="G3" i="8"/>
  <c r="K3" i="8" s="1"/>
  <c r="F3" i="8"/>
  <c r="J3" i="8" s="1"/>
  <c r="P3" i="8"/>
  <c r="P517" i="30" l="1"/>
  <c r="T517" i="30" s="1"/>
  <c r="P766" i="30"/>
  <c r="T766" i="30" s="1"/>
  <c r="P314" i="30"/>
  <c r="T314" i="30" s="1"/>
  <c r="P554" i="30"/>
  <c r="T554" i="30" s="1"/>
  <c r="P778" i="30"/>
  <c r="T778" i="30" s="1"/>
  <c r="P566" i="30"/>
  <c r="T566" i="30" s="1"/>
  <c r="P491" i="30"/>
  <c r="T491" i="30" s="1"/>
  <c r="P177" i="30"/>
  <c r="T177" i="30" s="1"/>
  <c r="P472" i="30"/>
  <c r="T472" i="30" s="1"/>
  <c r="P530" i="30"/>
  <c r="T530" i="30" s="1"/>
  <c r="P751" i="30"/>
  <c r="T751" i="30" s="1"/>
  <c r="P804" i="30"/>
  <c r="T804" i="30" s="1"/>
  <c r="P739" i="30"/>
  <c r="T739" i="30" s="1"/>
  <c r="P542" i="30"/>
  <c r="T542" i="30" s="1"/>
  <c r="P434" i="30"/>
  <c r="T434" i="30" s="1"/>
  <c r="P605" i="30"/>
  <c r="T605" i="30" s="1"/>
  <c r="P792" i="30"/>
  <c r="T792" i="30" s="1"/>
  <c r="M91" i="29"/>
  <c r="S91" i="29" s="1"/>
  <c r="T91" i="29" s="1"/>
  <c r="M84" i="29"/>
  <c r="S84" i="29" s="1"/>
  <c r="T84" i="29" s="1"/>
  <c r="M88" i="29"/>
  <c r="S88" i="29" s="1"/>
  <c r="T88" i="29" s="1"/>
  <c r="M92" i="29"/>
  <c r="S92" i="29" s="1"/>
  <c r="T92" i="29" s="1"/>
  <c r="M96" i="29"/>
  <c r="S96" i="29" s="1"/>
  <c r="T96" i="29" s="1"/>
  <c r="M94" i="29"/>
  <c r="S94" i="29" s="1"/>
  <c r="T94" i="29" s="1"/>
  <c r="M95" i="29"/>
  <c r="S95" i="29" s="1"/>
  <c r="T95" i="29" s="1"/>
  <c r="M97" i="29"/>
  <c r="S97" i="29" s="1"/>
  <c r="T97" i="29" s="1"/>
  <c r="M90" i="29"/>
  <c r="S90" i="29" s="1"/>
  <c r="T90" i="29" s="1"/>
  <c r="M89" i="29"/>
  <c r="S89" i="29" s="1"/>
  <c r="T89" i="29" s="1"/>
  <c r="M82" i="29"/>
  <c r="S82" i="29" s="1"/>
  <c r="T82" i="29" s="1"/>
  <c r="M93" i="29"/>
  <c r="S93" i="29" s="1"/>
  <c r="T93" i="29" s="1"/>
  <c r="M85" i="29"/>
  <c r="S85" i="29" s="1"/>
  <c r="T85" i="29" s="1"/>
  <c r="M87" i="29"/>
  <c r="S87" i="29" s="1"/>
  <c r="T87" i="29" s="1"/>
  <c r="M86" i="29"/>
  <c r="S86" i="29" s="1"/>
  <c r="T86" i="29" s="1"/>
  <c r="M83" i="29"/>
  <c r="S83" i="29" s="1"/>
  <c r="T83" i="29" s="1"/>
  <c r="M32" i="29"/>
  <c r="M67" i="29"/>
  <c r="M13" i="29"/>
  <c r="M59" i="29"/>
  <c r="M4" i="29"/>
  <c r="M30" i="29"/>
  <c r="M57" i="29"/>
  <c r="M6" i="29"/>
  <c r="S6" i="29" s="1"/>
  <c r="T6" i="29" s="1"/>
  <c r="M49" i="29"/>
  <c r="M15" i="29"/>
  <c r="M26" i="29"/>
  <c r="M40" i="29"/>
  <c r="M23" i="29"/>
  <c r="M52" i="29"/>
  <c r="M17" i="29"/>
  <c r="M28" i="29"/>
  <c r="M20" i="29"/>
  <c r="M16" i="29"/>
  <c r="M27" i="29"/>
  <c r="M8" i="29"/>
  <c r="M50" i="29"/>
  <c r="M46" i="29"/>
  <c r="M29" i="29"/>
  <c r="M25" i="29"/>
  <c r="M22" i="29"/>
  <c r="M54" i="29"/>
  <c r="M19" i="29"/>
  <c r="M14" i="29"/>
  <c r="M18" i="29"/>
  <c r="M60" i="29"/>
  <c r="M21" i="29"/>
  <c r="M24" i="29"/>
  <c r="M53" i="29"/>
  <c r="M55" i="29"/>
  <c r="M7" i="29"/>
  <c r="M71" i="29"/>
  <c r="M9" i="29"/>
  <c r="M70" i="29"/>
  <c r="M58" i="29"/>
  <c r="M61" i="29"/>
  <c r="M11" i="29"/>
  <c r="M41" i="29"/>
  <c r="M48" i="29"/>
  <c r="M78" i="29"/>
  <c r="S78" i="29" s="1"/>
  <c r="T78" i="29" s="1"/>
  <c r="M12" i="29"/>
  <c r="M76" i="29"/>
  <c r="M81" i="29"/>
  <c r="S81" i="29" s="1"/>
  <c r="T81" i="29" s="1"/>
  <c r="M5" i="29"/>
  <c r="M77" i="29"/>
  <c r="M44" i="29"/>
  <c r="M36" i="29"/>
  <c r="M39" i="29"/>
  <c r="M35" i="29"/>
  <c r="M10" i="29"/>
  <c r="S10" i="29" s="1"/>
  <c r="T10" i="29" s="1"/>
  <c r="M45" i="29"/>
  <c r="M68" i="29"/>
  <c r="M33" i="29"/>
  <c r="M73" i="29"/>
  <c r="M38" i="29"/>
  <c r="M42" i="29"/>
  <c r="M80" i="29"/>
  <c r="S80" i="29" s="1"/>
  <c r="T80" i="29" s="1"/>
  <c r="M47" i="29"/>
  <c r="M3" i="29"/>
  <c r="M34" i="29"/>
  <c r="M31" i="29"/>
  <c r="M74" i="29"/>
  <c r="M37" i="29"/>
  <c r="M72" i="29"/>
  <c r="M79" i="29"/>
  <c r="S79" i="29" s="1"/>
  <c r="T79" i="29" s="1"/>
  <c r="M51" i="29"/>
  <c r="M69" i="29"/>
  <c r="M75" i="29"/>
  <c r="M43" i="29"/>
  <c r="M66" i="29"/>
  <c r="M56" i="29"/>
  <c r="M62" i="29"/>
  <c r="M63" i="29"/>
  <c r="M65" i="29"/>
  <c r="M64" i="29"/>
  <c r="H12" i="8"/>
  <c r="H29" i="8"/>
  <c r="H25" i="8"/>
  <c r="H21" i="8"/>
  <c r="H17" i="8"/>
  <c r="H13" i="8"/>
  <c r="H9" i="8"/>
  <c r="H5" i="8"/>
  <c r="H32" i="8"/>
  <c r="H28" i="8"/>
  <c r="H24" i="8"/>
  <c r="H20" i="8"/>
  <c r="H16" i="8"/>
  <c r="H8" i="8"/>
  <c r="H4" i="8"/>
  <c r="H14" i="8"/>
  <c r="H31" i="8"/>
  <c r="H27" i="8"/>
  <c r="H23" i="8"/>
  <c r="H19" i="8"/>
  <c r="H15" i="8"/>
  <c r="H11" i="8"/>
  <c r="H7" i="8"/>
  <c r="H30" i="8"/>
  <c r="H26" i="8"/>
  <c r="H22" i="8"/>
  <c r="H18" i="8"/>
  <c r="H10" i="8"/>
  <c r="H6" i="8"/>
  <c r="H3" i="8"/>
  <c r="L10" i="8" l="1"/>
  <c r="T10" i="8" s="1"/>
  <c r="V10" i="8" s="1"/>
  <c r="L19" i="8"/>
  <c r="T19" i="8" s="1"/>
  <c r="V19" i="8" s="1"/>
  <c r="I19" i="29" s="1"/>
  <c r="S19" i="29" s="1"/>
  <c r="T19" i="29" s="1"/>
  <c r="L20" i="8"/>
  <c r="T20" i="8" s="1"/>
  <c r="V20" i="8" s="1"/>
  <c r="L21" i="8"/>
  <c r="T21" i="8" s="1"/>
  <c r="V21" i="8" s="1"/>
  <c r="L11" i="8"/>
  <c r="T11" i="8" s="1"/>
  <c r="V11" i="8" s="1"/>
  <c r="L18" i="8"/>
  <c r="T18" i="8" s="1"/>
  <c r="V18" i="8" s="1"/>
  <c r="L23" i="8"/>
  <c r="T23" i="8" s="1"/>
  <c r="L24" i="8"/>
  <c r="T24" i="8" s="1"/>
  <c r="V24" i="8" s="1"/>
  <c r="L25" i="8"/>
  <c r="T25" i="8" s="1"/>
  <c r="V25" i="8" s="1"/>
  <c r="L3" i="8"/>
  <c r="T3" i="8" s="1"/>
  <c r="V3" i="8" s="1"/>
  <c r="L13" i="8"/>
  <c r="T13" i="8" s="1"/>
  <c r="V13" i="8" s="1"/>
  <c r="P726" i="30" s="1"/>
  <c r="T726" i="30" s="1"/>
  <c r="L6" i="8"/>
  <c r="T6" i="8" s="1"/>
  <c r="V6" i="8" s="1"/>
  <c r="L16" i="8"/>
  <c r="T16" i="8" s="1"/>
  <c r="V16" i="8" s="1"/>
  <c r="L26" i="8"/>
  <c r="T26" i="8" s="1"/>
  <c r="V26" i="8" s="1"/>
  <c r="L31" i="8"/>
  <c r="T31" i="8" s="1"/>
  <c r="V31" i="8" s="1"/>
  <c r="L32" i="8"/>
  <c r="T32" i="8" s="1"/>
  <c r="V32" i="8" s="1"/>
  <c r="L12" i="8"/>
  <c r="T12" i="8" s="1"/>
  <c r="V12" i="8" s="1"/>
  <c r="P611" i="30" s="1"/>
  <c r="T611" i="30" s="1"/>
  <c r="L15" i="8"/>
  <c r="T15" i="8" s="1"/>
  <c r="V15" i="8" s="1"/>
  <c r="L17" i="8"/>
  <c r="T17" i="8" s="1"/>
  <c r="V17" i="8" s="1"/>
  <c r="L22" i="8"/>
  <c r="T22" i="8" s="1"/>
  <c r="V22" i="8" s="1"/>
  <c r="L28" i="8"/>
  <c r="T28" i="8" s="1"/>
  <c r="V28" i="8" s="1"/>
  <c r="L14" i="8"/>
  <c r="T14" i="8" s="1"/>
  <c r="V14" i="8" s="1"/>
  <c r="L5" i="8"/>
  <c r="T5" i="8" s="1"/>
  <c r="V5" i="8" s="1"/>
  <c r="L8" i="8"/>
  <c r="T8" i="8" s="1"/>
  <c r="V8" i="8" s="1"/>
  <c r="L27" i="8"/>
  <c r="T27" i="8" s="1"/>
  <c r="V27" i="8" s="1"/>
  <c r="L29" i="8"/>
  <c r="T29" i="8" s="1"/>
  <c r="V29" i="8" s="1"/>
  <c r="L30" i="8"/>
  <c r="T30" i="8" s="1"/>
  <c r="V30" i="8" s="1"/>
  <c r="L7" i="8"/>
  <c r="T7" i="8" s="1"/>
  <c r="V7" i="8" s="1"/>
  <c r="L4" i="8"/>
  <c r="T4" i="8" s="1"/>
  <c r="V4" i="8" s="1"/>
  <c r="L9" i="8"/>
  <c r="T9" i="8" s="1"/>
  <c r="V9" i="8" s="1"/>
  <c r="P798" i="30" l="1"/>
  <c r="T798" i="30" s="1"/>
  <c r="P757" i="30"/>
  <c r="T757" i="30" s="1"/>
  <c r="P560" i="30"/>
  <c r="T560" i="30" s="1"/>
  <c r="P483" i="30"/>
  <c r="T483" i="30" s="1"/>
  <c r="P536" i="30"/>
  <c r="T536" i="30" s="1"/>
  <c r="P572" i="30"/>
  <c r="T572" i="30" s="1"/>
  <c r="P772" i="30"/>
  <c r="T772" i="30" s="1"/>
  <c r="P344" i="30"/>
  <c r="T344" i="30" s="1"/>
  <c r="P785" i="30"/>
  <c r="T785" i="30" s="1"/>
  <c r="P199" i="30"/>
  <c r="T199" i="30" s="1"/>
  <c r="P812" i="30"/>
  <c r="T812" i="30" s="1"/>
  <c r="P745" i="30"/>
  <c r="T745" i="30" s="1"/>
  <c r="P548" i="30"/>
  <c r="T548" i="30" s="1"/>
  <c r="P440" i="30"/>
  <c r="T440" i="30" s="1"/>
  <c r="P619" i="30"/>
  <c r="T619" i="30" s="1"/>
  <c r="P510" i="30"/>
  <c r="T510" i="30" s="1"/>
  <c r="P526" i="30"/>
  <c r="T526" i="30" s="1"/>
  <c r="P800" i="30"/>
  <c r="T800" i="30" s="1"/>
  <c r="P759" i="30"/>
  <c r="T759" i="30" s="1"/>
  <c r="P550" i="30"/>
  <c r="T550" i="30" s="1"/>
  <c r="P347" i="30"/>
  <c r="T347" i="30" s="1"/>
  <c r="P512" i="30"/>
  <c r="T512" i="30" s="1"/>
  <c r="P562" i="30"/>
  <c r="T562" i="30" s="1"/>
  <c r="P574" i="30"/>
  <c r="T574" i="30" s="1"/>
  <c r="P814" i="30"/>
  <c r="T814" i="30" s="1"/>
  <c r="P747" i="30"/>
  <c r="T747" i="30" s="1"/>
  <c r="P538" i="30"/>
  <c r="T538" i="30" s="1"/>
  <c r="P774" i="30"/>
  <c r="T774" i="30" s="1"/>
  <c r="P788" i="30"/>
  <c r="T788" i="30" s="1"/>
  <c r="P485" i="30"/>
  <c r="T485" i="30" s="1"/>
  <c r="P773" i="30"/>
  <c r="T773" i="30" s="1"/>
  <c r="P799" i="30"/>
  <c r="T799" i="30" s="1"/>
  <c r="P758" i="30"/>
  <c r="T758" i="30" s="1"/>
  <c r="P561" i="30"/>
  <c r="T561" i="30" s="1"/>
  <c r="P484" i="30"/>
  <c r="T484" i="30" s="1"/>
  <c r="P345" i="30"/>
  <c r="T345" i="30" s="1"/>
  <c r="P813" i="30"/>
  <c r="T813" i="30" s="1"/>
  <c r="P746" i="30"/>
  <c r="T746" i="30" s="1"/>
  <c r="P549" i="30"/>
  <c r="T549" i="30" s="1"/>
  <c r="P441" i="30"/>
  <c r="T441" i="30" s="1"/>
  <c r="P620" i="30"/>
  <c r="T620" i="30" s="1"/>
  <c r="P786" i="30"/>
  <c r="T786" i="30" s="1"/>
  <c r="P573" i="30"/>
  <c r="T573" i="30" s="1"/>
  <c r="P511" i="30"/>
  <c r="T511" i="30" s="1"/>
  <c r="P200" i="30"/>
  <c r="T200" i="30" s="1"/>
  <c r="P537" i="30"/>
  <c r="T537" i="30" s="1"/>
  <c r="P790" i="30"/>
  <c r="T790" i="30" s="1"/>
  <c r="P749" i="30"/>
  <c r="T749" i="30" s="1"/>
  <c r="P552" i="30"/>
  <c r="T552" i="30" s="1"/>
  <c r="P470" i="30"/>
  <c r="T470" i="30" s="1"/>
  <c r="P175" i="30"/>
  <c r="T175" i="30" s="1"/>
  <c r="P802" i="30"/>
  <c r="T802" i="30" s="1"/>
  <c r="P737" i="30"/>
  <c r="T737" i="30" s="1"/>
  <c r="P540" i="30"/>
  <c r="T540" i="30" s="1"/>
  <c r="P432" i="30"/>
  <c r="T432" i="30" s="1"/>
  <c r="P776" i="30"/>
  <c r="T776" i="30" s="1"/>
  <c r="P764" i="30"/>
  <c r="T764" i="30" s="1"/>
  <c r="P603" i="30"/>
  <c r="T603" i="30" s="1"/>
  <c r="P528" i="30"/>
  <c r="T528" i="30" s="1"/>
  <c r="P312" i="30"/>
  <c r="T312" i="30" s="1"/>
  <c r="P489" i="30"/>
  <c r="T489" i="30" s="1"/>
  <c r="P564" i="30"/>
  <c r="T564" i="30" s="1"/>
  <c r="P811" i="30"/>
  <c r="T811" i="30" s="1"/>
  <c r="P198" i="30"/>
  <c r="T198" i="30" s="1"/>
  <c r="P797" i="30"/>
  <c r="T797" i="30" s="1"/>
  <c r="P756" i="30"/>
  <c r="T756" i="30" s="1"/>
  <c r="P559" i="30"/>
  <c r="T559" i="30" s="1"/>
  <c r="P482" i="30"/>
  <c r="T482" i="30" s="1"/>
  <c r="P744" i="30"/>
  <c r="T744" i="30" s="1"/>
  <c r="P439" i="30"/>
  <c r="T439" i="30" s="1"/>
  <c r="P571" i="30"/>
  <c r="T571" i="30" s="1"/>
  <c r="P547" i="30"/>
  <c r="T547" i="30" s="1"/>
  <c r="P784" i="30"/>
  <c r="T784" i="30" s="1"/>
  <c r="P771" i="30"/>
  <c r="T771" i="30" s="1"/>
  <c r="P618" i="30"/>
  <c r="T618" i="30" s="1"/>
  <c r="P535" i="30"/>
  <c r="T535" i="30" s="1"/>
  <c r="P343" i="30"/>
  <c r="T343" i="30" s="1"/>
  <c r="P509" i="30"/>
  <c r="T509" i="30" s="1"/>
  <c r="P796" i="30"/>
  <c r="T796" i="30" s="1"/>
  <c r="P341" i="30"/>
  <c r="T341" i="30" s="1"/>
  <c r="P770" i="30"/>
  <c r="T770" i="30" s="1"/>
  <c r="P810" i="30"/>
  <c r="T810" i="30" s="1"/>
  <c r="P743" i="30"/>
  <c r="T743" i="30" s="1"/>
  <c r="P546" i="30"/>
  <c r="T546" i="30" s="1"/>
  <c r="P438" i="30"/>
  <c r="T438" i="30" s="1"/>
  <c r="P534" i="30"/>
  <c r="T534" i="30" s="1"/>
  <c r="P755" i="30"/>
  <c r="T755" i="30" s="1"/>
  <c r="P481" i="30"/>
  <c r="T481" i="30" s="1"/>
  <c r="P614" i="30"/>
  <c r="T614" i="30" s="1"/>
  <c r="P783" i="30"/>
  <c r="T783" i="30" s="1"/>
  <c r="P570" i="30"/>
  <c r="T570" i="30" s="1"/>
  <c r="P508" i="30"/>
  <c r="T508" i="30" s="1"/>
  <c r="P196" i="30"/>
  <c r="T196" i="30" s="1"/>
  <c r="P558" i="30"/>
  <c r="T558" i="30" s="1"/>
  <c r="P567" i="30"/>
  <c r="T567" i="30" s="1"/>
  <c r="P793" i="30"/>
  <c r="T793" i="30" s="1"/>
  <c r="P752" i="30"/>
  <c r="T752" i="30" s="1"/>
  <c r="P555" i="30"/>
  <c r="T555" i="30" s="1"/>
  <c r="P473" i="30"/>
  <c r="T473" i="30" s="1"/>
  <c r="P531" i="30"/>
  <c r="T531" i="30" s="1"/>
  <c r="P779" i="30"/>
  <c r="T779" i="30" s="1"/>
  <c r="P315" i="30"/>
  <c r="T315" i="30" s="1"/>
  <c r="P492" i="30"/>
  <c r="T492" i="30" s="1"/>
  <c r="P805" i="30"/>
  <c r="T805" i="30" s="1"/>
  <c r="P740" i="30"/>
  <c r="T740" i="30" s="1"/>
  <c r="P543" i="30"/>
  <c r="T543" i="30" s="1"/>
  <c r="P435" i="30"/>
  <c r="T435" i="30" s="1"/>
  <c r="P606" i="30"/>
  <c r="T606" i="30" s="1"/>
  <c r="P178" i="30"/>
  <c r="T178" i="30" s="1"/>
  <c r="P767" i="30"/>
  <c r="T767" i="30" s="1"/>
  <c r="P750" i="30"/>
  <c r="T750" i="30" s="1"/>
  <c r="P765" i="30"/>
  <c r="T765" i="30" s="1"/>
  <c r="P604" i="30"/>
  <c r="T604" i="30" s="1"/>
  <c r="P529" i="30"/>
  <c r="T529" i="30" s="1"/>
  <c r="P313" i="30"/>
  <c r="T313" i="30" s="1"/>
  <c r="P791" i="30"/>
  <c r="T791" i="30" s="1"/>
  <c r="P471" i="30"/>
  <c r="T471" i="30" s="1"/>
  <c r="P777" i="30"/>
  <c r="T777" i="30" s="1"/>
  <c r="P565" i="30"/>
  <c r="T565" i="30" s="1"/>
  <c r="P490" i="30"/>
  <c r="T490" i="30" s="1"/>
  <c r="P176" i="30"/>
  <c r="T176" i="30" s="1"/>
  <c r="P803" i="30"/>
  <c r="T803" i="30" s="1"/>
  <c r="P738" i="30"/>
  <c r="T738" i="30" s="1"/>
  <c r="P541" i="30"/>
  <c r="T541" i="30" s="1"/>
  <c r="P433" i="30"/>
  <c r="T433" i="30" s="1"/>
  <c r="P553" i="30"/>
  <c r="T553" i="30" s="1"/>
  <c r="P775" i="30"/>
  <c r="T775" i="30" s="1"/>
  <c r="P622" i="30"/>
  <c r="T622" i="30" s="1"/>
  <c r="P539" i="30"/>
  <c r="T539" i="30" s="1"/>
  <c r="P348" i="30"/>
  <c r="T348" i="30" s="1"/>
  <c r="P486" i="30"/>
  <c r="T486" i="30" s="1"/>
  <c r="P789" i="30"/>
  <c r="T789" i="30" s="1"/>
  <c r="P575" i="30"/>
  <c r="T575" i="30" s="1"/>
  <c r="P513" i="30"/>
  <c r="T513" i="30" s="1"/>
  <c r="P202" i="30"/>
  <c r="T202" i="30" s="1"/>
  <c r="P801" i="30"/>
  <c r="T801" i="30" s="1"/>
  <c r="P760" i="30"/>
  <c r="T760" i="30" s="1"/>
  <c r="P563" i="30"/>
  <c r="T563" i="30" s="1"/>
  <c r="P815" i="30"/>
  <c r="T815" i="30" s="1"/>
  <c r="P748" i="30"/>
  <c r="T748" i="30" s="1"/>
  <c r="P551" i="30"/>
  <c r="T551" i="30" s="1"/>
  <c r="P442" i="30"/>
  <c r="T442" i="30" s="1"/>
  <c r="P527" i="30"/>
  <c r="T527" i="30" s="1"/>
  <c r="P518" i="30"/>
  <c r="T518" i="30" s="1"/>
  <c r="P514" i="30"/>
  <c r="T514" i="30" s="1"/>
  <c r="S520" i="30"/>
  <c r="P415" i="30"/>
  <c r="T415" i="30" s="1"/>
  <c r="P280" i="30"/>
  <c r="T280" i="30" s="1"/>
  <c r="P524" i="30"/>
  <c r="T524" i="30" s="1"/>
  <c r="P457" i="30"/>
  <c r="T457" i="30" s="1"/>
  <c r="P715" i="30"/>
  <c r="T715" i="30" s="1"/>
  <c r="P782" i="30"/>
  <c r="T782" i="30" s="1"/>
  <c r="P720" i="30"/>
  <c r="T720" i="30" s="1"/>
  <c r="S246" i="30"/>
  <c r="P24" i="30"/>
  <c r="T24" i="30" s="1"/>
  <c r="P19" i="30"/>
  <c r="T19" i="30" s="1"/>
  <c r="P25" i="30"/>
  <c r="T25" i="30" s="1"/>
  <c r="P4" i="30"/>
  <c r="T4" i="30" s="1"/>
  <c r="P12" i="30"/>
  <c r="T12" i="30" s="1"/>
  <c r="P20" i="30"/>
  <c r="T20" i="30" s="1"/>
  <c r="P14" i="30"/>
  <c r="T14" i="30" s="1"/>
  <c r="S449" i="30"/>
  <c r="S519" i="30"/>
  <c r="S450" i="30"/>
  <c r="S583" i="30"/>
  <c r="P8" i="30"/>
  <c r="T8" i="30" s="1"/>
  <c r="P26" i="30"/>
  <c r="T26" i="30" s="1"/>
  <c r="P36" i="30"/>
  <c r="T36" i="30" s="1"/>
  <c r="P170" i="30"/>
  <c r="T170" i="30" s="1"/>
  <c r="P226" i="30"/>
  <c r="T226" i="30" s="1"/>
  <c r="P590" i="30"/>
  <c r="T590" i="30" s="1"/>
  <c r="P601" i="30"/>
  <c r="T601" i="30" s="1"/>
  <c r="P625" i="30"/>
  <c r="T625" i="30" s="1"/>
  <c r="P641" i="30"/>
  <c r="T641" i="30" s="1"/>
  <c r="P665" i="30"/>
  <c r="T665" i="30" s="1"/>
  <c r="P694" i="30"/>
  <c r="T694" i="30" s="1"/>
  <c r="P695" i="30"/>
  <c r="T695" i="30" s="1"/>
  <c r="S273" i="30"/>
  <c r="P13" i="30"/>
  <c r="T13" i="30" s="1"/>
  <c r="P53" i="30"/>
  <c r="T53" i="30" s="1"/>
  <c r="P54" i="30"/>
  <c r="T54" i="30" s="1"/>
  <c r="P71" i="30"/>
  <c r="T71" i="30" s="1"/>
  <c r="P171" i="30"/>
  <c r="T171" i="30" s="1"/>
  <c r="P301" i="30"/>
  <c r="T301" i="30" s="1"/>
  <c r="P15" i="30"/>
  <c r="T15" i="30" s="1"/>
  <c r="P30" i="30"/>
  <c r="T30" i="30" s="1"/>
  <c r="P70" i="30"/>
  <c r="T70" i="30" s="1"/>
  <c r="P139" i="30"/>
  <c r="T139" i="30" s="1"/>
  <c r="P245" i="30"/>
  <c r="T245" i="30" s="1"/>
  <c r="P295" i="30"/>
  <c r="T295" i="30" s="1"/>
  <c r="P349" i="30"/>
  <c r="T349" i="30" s="1"/>
  <c r="P31" i="30"/>
  <c r="T31" i="30" s="1"/>
  <c r="P72" i="30"/>
  <c r="T72" i="30" s="1"/>
  <c r="P159" i="30"/>
  <c r="T159" i="30" s="1"/>
  <c r="P172" i="30"/>
  <c r="T172" i="30" s="1"/>
  <c r="P427" i="30"/>
  <c r="T427" i="30" s="1"/>
  <c r="P585" i="30"/>
  <c r="T585" i="30" s="1"/>
  <c r="P17" i="30"/>
  <c r="T17" i="30" s="1"/>
  <c r="P48" i="30"/>
  <c r="T48" i="30" s="1"/>
  <c r="P371" i="30"/>
  <c r="T371" i="30" s="1"/>
  <c r="P586" i="30"/>
  <c r="T586" i="30" s="1"/>
  <c r="P626" i="30"/>
  <c r="T626" i="30" s="1"/>
  <c r="P642" i="30"/>
  <c r="T642" i="30" s="1"/>
  <c r="P21" i="30"/>
  <c r="T21" i="30" s="1"/>
  <c r="P33" i="30"/>
  <c r="T33" i="30" s="1"/>
  <c r="P55" i="30"/>
  <c r="T55" i="30" s="1"/>
  <c r="P81" i="30"/>
  <c r="T81" i="30" s="1"/>
  <c r="P95" i="30"/>
  <c r="T95" i="30" s="1"/>
  <c r="P116" i="30"/>
  <c r="T116" i="30" s="1"/>
  <c r="P149" i="30"/>
  <c r="T149" i="30" s="1"/>
  <c r="P173" i="30"/>
  <c r="T173" i="30" s="1"/>
  <c r="P443" i="30"/>
  <c r="T443" i="30" s="1"/>
  <c r="P487" i="30"/>
  <c r="T487" i="30" s="1"/>
  <c r="P587" i="30"/>
  <c r="T587" i="30" s="1"/>
  <c r="P595" i="30"/>
  <c r="T595" i="30" s="1"/>
  <c r="P654" i="30"/>
  <c r="T654" i="30" s="1"/>
  <c r="P666" i="30"/>
  <c r="T666" i="30" s="1"/>
  <c r="P678" i="30"/>
  <c r="T678" i="30" s="1"/>
  <c r="P710" i="30"/>
  <c r="T710" i="30" s="1"/>
  <c r="P22" i="30"/>
  <c r="T22" i="30" s="1"/>
  <c r="P34" i="30"/>
  <c r="T34" i="30" s="1"/>
  <c r="P80" i="30"/>
  <c r="T80" i="30" s="1"/>
  <c r="P150" i="30"/>
  <c r="T150" i="30" s="1"/>
  <c r="P174" i="30"/>
  <c r="T174" i="30" s="1"/>
  <c r="P444" i="30"/>
  <c r="T444" i="30" s="1"/>
  <c r="P446" i="30"/>
  <c r="T446" i="30" s="1"/>
  <c r="P596" i="30"/>
  <c r="T596" i="30" s="1"/>
  <c r="P647" i="30"/>
  <c r="T647" i="30" s="1"/>
  <c r="P661" i="30"/>
  <c r="T661" i="30" s="1"/>
  <c r="P667" i="30"/>
  <c r="T667" i="30" s="1"/>
  <c r="P716" i="30"/>
  <c r="T716" i="30" s="1"/>
  <c r="P23" i="30"/>
  <c r="T23" i="30" s="1"/>
  <c r="P445" i="30"/>
  <c r="T445" i="30" s="1"/>
  <c r="P648" i="30"/>
  <c r="T648" i="30" s="1"/>
  <c r="P35" i="30"/>
  <c r="T35" i="30" s="1"/>
  <c r="P227" i="30"/>
  <c r="T227" i="30" s="1"/>
  <c r="P447" i="30"/>
  <c r="T447" i="30" s="1"/>
  <c r="P650" i="30"/>
  <c r="T650" i="30" s="1"/>
  <c r="P711" i="30"/>
  <c r="T711" i="30" s="1"/>
  <c r="P138" i="30"/>
  <c r="T138" i="30" s="1"/>
  <c r="P106" i="30"/>
  <c r="T106" i="30" s="1"/>
  <c r="P602" i="30"/>
  <c r="T602" i="30" s="1"/>
  <c r="P3" i="30"/>
  <c r="T3" i="30" s="1"/>
  <c r="P732" i="30"/>
  <c r="T732" i="30" s="1"/>
  <c r="P630" i="30"/>
  <c r="T630" i="30" s="1"/>
  <c r="P656" i="30"/>
  <c r="T656" i="30" s="1"/>
  <c r="P817" i="30"/>
  <c r="T817" i="30" s="1"/>
  <c r="P311" i="30"/>
  <c r="T311" i="30" s="1"/>
  <c r="P658" i="30"/>
  <c r="T658" i="30" s="1"/>
  <c r="P683" i="30"/>
  <c r="T683" i="30" s="1"/>
  <c r="P7" i="30"/>
  <c r="T7" i="30" s="1"/>
  <c r="P421" i="30"/>
  <c r="T421" i="30" s="1"/>
  <c r="P32" i="30"/>
  <c r="T32" i="30" s="1"/>
  <c r="P285" i="30"/>
  <c r="T285" i="30" s="1"/>
  <c r="P463" i="30"/>
  <c r="T463" i="30" s="1"/>
  <c r="P464" i="30"/>
  <c r="T464" i="30" s="1"/>
  <c r="P147" i="30"/>
  <c r="T147" i="30" s="1"/>
  <c r="P593" i="30"/>
  <c r="T593" i="30" s="1"/>
  <c r="P725" i="30"/>
  <c r="T725" i="30" s="1"/>
  <c r="P597" i="30"/>
  <c r="T597" i="30" s="1"/>
  <c r="S522" i="30"/>
  <c r="P525" i="30"/>
  <c r="T525" i="30" s="1"/>
  <c r="P10" i="30"/>
  <c r="T10" i="30" s="1"/>
  <c r="P11" i="30"/>
  <c r="T11" i="30" s="1"/>
  <c r="P6" i="30"/>
  <c r="T6" i="30" s="1"/>
  <c r="P27" i="30"/>
  <c r="T27" i="30" s="1"/>
  <c r="P28" i="30"/>
  <c r="T28" i="30" s="1"/>
  <c r="P9" i="30"/>
  <c r="T9" i="30" s="1"/>
  <c r="P86" i="30"/>
  <c r="T86" i="30" s="1"/>
  <c r="P197" i="30"/>
  <c r="T197" i="30" s="1"/>
  <c r="P283" i="30"/>
  <c r="T283" i="30" s="1"/>
  <c r="P459" i="30"/>
  <c r="T459" i="30" s="1"/>
  <c r="P110" i="30"/>
  <c r="T110" i="30" s="1"/>
  <c r="P282" i="30"/>
  <c r="T282" i="30" s="1"/>
  <c r="P419" i="30"/>
  <c r="T419" i="30" s="1"/>
  <c r="P136" i="30"/>
  <c r="T136" i="30" s="1"/>
  <c r="P431" i="30"/>
  <c r="T431" i="30" s="1"/>
  <c r="P653" i="30"/>
  <c r="T653" i="30" s="1"/>
  <c r="P137" i="30"/>
  <c r="T137" i="30" s="1"/>
  <c r="P615" i="30"/>
  <c r="T615" i="30" s="1"/>
  <c r="P617" i="30"/>
  <c r="T617" i="30" s="1"/>
  <c r="P703" i="30"/>
  <c r="T703" i="30" s="1"/>
  <c r="P342" i="30"/>
  <c r="T342" i="30" s="1"/>
  <c r="P418" i="30"/>
  <c r="T418" i="30" s="1"/>
  <c r="P616" i="30"/>
  <c r="T616" i="30" s="1"/>
  <c r="P354" i="30"/>
  <c r="T354" i="30" s="1"/>
  <c r="P705" i="30"/>
  <c r="T705" i="30" s="1"/>
  <c r="P677" i="30"/>
  <c r="T677" i="30" s="1"/>
  <c r="P688" i="30"/>
  <c r="T688" i="30" s="1"/>
  <c r="P706" i="30"/>
  <c r="T706" i="30" s="1"/>
  <c r="P722" i="30"/>
  <c r="T722" i="30" s="1"/>
  <c r="P659" i="30"/>
  <c r="T659" i="30" s="1"/>
  <c r="P682" i="30"/>
  <c r="T682" i="30" s="1"/>
  <c r="P628" i="30"/>
  <c r="T628" i="30" s="1"/>
  <c r="P708" i="30"/>
  <c r="T708" i="30" s="1"/>
  <c r="P704" i="30"/>
  <c r="T704" i="30" s="1"/>
  <c r="P18" i="30"/>
  <c r="T18" i="30" s="1"/>
  <c r="P346" i="30"/>
  <c r="T346" i="30" s="1"/>
  <c r="P426" i="30"/>
  <c r="T426" i="30" s="1"/>
  <c r="P468" i="30"/>
  <c r="T468" i="30" s="1"/>
  <c r="P469" i="30"/>
  <c r="T469" i="30" s="1"/>
  <c r="P271" i="30"/>
  <c r="T271" i="30" s="1"/>
  <c r="P729" i="30"/>
  <c r="T729" i="30" s="1"/>
  <c r="I21" i="29"/>
  <c r="S21" i="29" s="1"/>
  <c r="T21" i="29" s="1"/>
  <c r="S521" i="30"/>
  <c r="P89" i="30"/>
  <c r="T89" i="30" s="1"/>
  <c r="P287" i="30"/>
  <c r="T287" i="30" s="1"/>
  <c r="P467" i="30"/>
  <c r="T467" i="30" s="1"/>
  <c r="P425" i="30"/>
  <c r="T425" i="30" s="1"/>
  <c r="P466" i="30"/>
  <c r="T466" i="30" s="1"/>
  <c r="P728" i="30"/>
  <c r="T728" i="30" s="1"/>
  <c r="P67" i="30"/>
  <c r="T67" i="30" s="1"/>
  <c r="P93" i="30"/>
  <c r="T93" i="30" s="1"/>
  <c r="P242" i="30"/>
  <c r="T242" i="30" s="1"/>
  <c r="P65" i="30"/>
  <c r="T65" i="30" s="1"/>
  <c r="P132" i="30"/>
  <c r="T132" i="30" s="1"/>
  <c r="P135" i="30"/>
  <c r="T135" i="30" s="1"/>
  <c r="P201" i="30"/>
  <c r="T201" i="30" s="1"/>
  <c r="P269" i="30"/>
  <c r="T269" i="30" s="1"/>
  <c r="P286" i="30"/>
  <c r="T286" i="30" s="1"/>
  <c r="P359" i="30"/>
  <c r="T359" i="30" s="1"/>
  <c r="P66" i="30"/>
  <c r="T66" i="30" s="1"/>
  <c r="P88" i="30"/>
  <c r="T88" i="30" s="1"/>
  <c r="P148" i="30"/>
  <c r="T148" i="30" s="1"/>
  <c r="P423" i="30"/>
  <c r="T423" i="30" s="1"/>
  <c r="P579" i="30"/>
  <c r="T579" i="30" s="1"/>
  <c r="P100" i="30"/>
  <c r="T100" i="30" s="1"/>
  <c r="P270" i="30"/>
  <c r="T270" i="30" s="1"/>
  <c r="P422" i="30"/>
  <c r="T422" i="30" s="1"/>
  <c r="P424" i="30"/>
  <c r="T424" i="30" s="1"/>
  <c r="P727" i="30"/>
  <c r="T727" i="30" s="1"/>
  <c r="P584" i="30"/>
  <c r="T584" i="30" s="1"/>
  <c r="P621" i="30"/>
  <c r="T621" i="30" s="1"/>
  <c r="P92" i="30"/>
  <c r="T92" i="30" s="1"/>
  <c r="P589" i="30"/>
  <c r="T589" i="30" s="1"/>
  <c r="P465" i="30"/>
  <c r="T465" i="30" s="1"/>
  <c r="P108" i="30"/>
  <c r="T108" i="30" s="1"/>
  <c r="P582" i="30"/>
  <c r="T582" i="30" s="1"/>
  <c r="P38" i="30"/>
  <c r="T38" i="30" s="1"/>
  <c r="P613" i="30"/>
  <c r="T613" i="30" s="1"/>
  <c r="P416" i="30"/>
  <c r="T416" i="30" s="1"/>
  <c r="P5" i="30"/>
  <c r="T5" i="30" s="1"/>
  <c r="P281" i="30"/>
  <c r="T281" i="30" s="1"/>
  <c r="P417" i="30"/>
  <c r="T417" i="30" s="1"/>
  <c r="P458" i="30"/>
  <c r="T458" i="30" s="1"/>
  <c r="P623" i="30"/>
  <c r="T623" i="30" s="1"/>
  <c r="P85" i="30"/>
  <c r="T85" i="30" s="1"/>
  <c r="P627" i="30"/>
  <c r="T627" i="30" s="1"/>
  <c r="P721" i="30"/>
  <c r="T721" i="30" s="1"/>
  <c r="P763" i="30"/>
  <c r="T763" i="30" s="1"/>
  <c r="P761" i="30"/>
  <c r="T761" i="30" s="1"/>
  <c r="P612" i="30"/>
  <c r="T612" i="30" s="1"/>
  <c r="P671" i="30"/>
  <c r="T671" i="30" s="1"/>
  <c r="P809" i="30"/>
  <c r="T809" i="30" s="1"/>
  <c r="P581" i="30"/>
  <c r="T581" i="30" s="1"/>
  <c r="P87" i="30"/>
  <c r="T87" i="30" s="1"/>
  <c r="P461" i="30"/>
  <c r="T461" i="30" s="1"/>
  <c r="P420" i="30"/>
  <c r="T420" i="30" s="1"/>
  <c r="P462" i="30"/>
  <c r="T462" i="30" s="1"/>
  <c r="P284" i="30"/>
  <c r="T284" i="30" s="1"/>
  <c r="P724" i="30"/>
  <c r="T724" i="30" s="1"/>
  <c r="P787" i="30"/>
  <c r="T787" i="30" s="1"/>
  <c r="P629" i="30"/>
  <c r="T629" i="30" s="1"/>
  <c r="P82" i="30"/>
  <c r="T82" i="30" s="1"/>
  <c r="P516" i="30"/>
  <c r="T516" i="30" s="1"/>
  <c r="P515" i="30"/>
  <c r="T515" i="30" s="1"/>
  <c r="P576" i="30"/>
  <c r="T576" i="30" s="1"/>
  <c r="P460" i="30"/>
  <c r="T460" i="30" s="1"/>
  <c r="P723" i="30"/>
  <c r="T723" i="30" s="1"/>
  <c r="I69" i="29"/>
  <c r="S69" i="29" s="1"/>
  <c r="T69" i="29" s="1"/>
  <c r="I12" i="29"/>
  <c r="S12" i="29" s="1"/>
  <c r="T12" i="29" s="1"/>
  <c r="I22" i="29"/>
  <c r="S22" i="29" s="1"/>
  <c r="T22" i="29" s="1"/>
  <c r="I71" i="29"/>
  <c r="S71" i="29" s="1"/>
  <c r="T71" i="29" s="1"/>
  <c r="I70" i="29"/>
  <c r="S70" i="29" s="1"/>
  <c r="T70" i="29" s="1"/>
  <c r="I7" i="29"/>
  <c r="S7" i="29" s="1"/>
  <c r="T7" i="29" s="1"/>
  <c r="I68" i="29"/>
  <c r="S68" i="29" s="1"/>
  <c r="T68" i="29" s="1"/>
  <c r="I3" i="29"/>
  <c r="S3" i="29" s="1"/>
  <c r="T3" i="29" s="1"/>
  <c r="I5" i="29"/>
  <c r="S5" i="29" s="1"/>
  <c r="T5" i="29" s="1"/>
  <c r="I4" i="29"/>
  <c r="S4" i="29" s="1"/>
  <c r="T4" i="29" s="1"/>
  <c r="I75" i="29"/>
  <c r="S75" i="29" s="1"/>
  <c r="T75" i="29" s="1"/>
  <c r="I74" i="29"/>
  <c r="S74" i="29" s="1"/>
  <c r="T74" i="29" s="1"/>
  <c r="I76" i="29"/>
  <c r="S76" i="29" s="1"/>
  <c r="T76" i="29" s="1"/>
  <c r="I77" i="29"/>
  <c r="S77" i="29" s="1"/>
  <c r="T77" i="29" s="1"/>
  <c r="I73" i="29"/>
  <c r="S73" i="29" s="1"/>
  <c r="T73" i="29" s="1"/>
  <c r="I72" i="29"/>
  <c r="S72" i="29" s="1"/>
  <c r="T72" i="29" s="1"/>
  <c r="I66" i="29"/>
  <c r="S66" i="29" s="1"/>
  <c r="T66" i="29" s="1"/>
  <c r="I56" i="29"/>
  <c r="S56" i="29" s="1"/>
  <c r="T56" i="29" s="1"/>
  <c r="I64" i="29"/>
  <c r="S64" i="29" s="1"/>
  <c r="T64" i="29" s="1"/>
  <c r="I63" i="29"/>
  <c r="S63" i="29" s="1"/>
  <c r="T63" i="29" s="1"/>
  <c r="I65" i="29"/>
  <c r="S65" i="29" s="1"/>
  <c r="T65" i="29" s="1"/>
  <c r="I62" i="29"/>
  <c r="S62" i="29" s="1"/>
  <c r="T62" i="29" s="1"/>
  <c r="I18" i="29"/>
  <c r="S18" i="29" s="1"/>
  <c r="T18" i="29" s="1"/>
  <c r="I53" i="29"/>
  <c r="S53" i="29" s="1"/>
  <c r="T53" i="29" s="1"/>
  <c r="I54" i="29"/>
  <c r="S54" i="29" s="1"/>
  <c r="T54" i="29" s="1"/>
  <c r="I20" i="29"/>
  <c r="S20" i="29" s="1"/>
  <c r="T20" i="29" s="1"/>
  <c r="I39" i="29"/>
  <c r="S39" i="29" s="1"/>
  <c r="T39" i="29" s="1"/>
  <c r="I47" i="29"/>
  <c r="S47" i="29" s="1"/>
  <c r="T47" i="29" s="1"/>
  <c r="I55" i="29"/>
  <c r="S55" i="29" s="1"/>
  <c r="T55" i="29" s="1"/>
  <c r="I67" i="29"/>
  <c r="S67" i="29" s="1"/>
  <c r="T67" i="29" s="1"/>
  <c r="I44" i="29"/>
  <c r="S44" i="29" s="1"/>
  <c r="T44" i="29" s="1"/>
  <c r="I40" i="29"/>
  <c r="S40" i="29" s="1"/>
  <c r="T40" i="29" s="1"/>
  <c r="I36" i="29"/>
  <c r="S36" i="29" s="1"/>
  <c r="T36" i="29" s="1"/>
  <c r="I41" i="29"/>
  <c r="S41" i="29" s="1"/>
  <c r="T41" i="29" s="1"/>
  <c r="I49" i="29"/>
  <c r="S49" i="29" s="1"/>
  <c r="T49" i="29" s="1"/>
  <c r="I38" i="29"/>
  <c r="S38" i="29" s="1"/>
  <c r="T38" i="29" s="1"/>
  <c r="I42" i="29"/>
  <c r="S42" i="29" s="1"/>
  <c r="T42" i="29" s="1"/>
  <c r="I50" i="29"/>
  <c r="S50" i="29" s="1"/>
  <c r="T50" i="29" s="1"/>
  <c r="I43" i="29"/>
  <c r="S43" i="29" s="1"/>
  <c r="T43" i="29" s="1"/>
  <c r="I51" i="29"/>
  <c r="S51" i="29" s="1"/>
  <c r="T51" i="29" s="1"/>
  <c r="I37" i="29"/>
  <c r="S37" i="29" s="1"/>
  <c r="T37" i="29" s="1"/>
  <c r="I45" i="29"/>
  <c r="S45" i="29" s="1"/>
  <c r="T45" i="29" s="1"/>
  <c r="I46" i="29"/>
  <c r="S46" i="29" s="1"/>
  <c r="T46" i="29" s="1"/>
  <c r="I31" i="29"/>
  <c r="S31" i="29" s="1"/>
  <c r="T31" i="29" s="1"/>
  <c r="I16" i="29"/>
  <c r="S16" i="29" s="1"/>
  <c r="T16" i="29" s="1"/>
  <c r="I15" i="29"/>
  <c r="S15" i="29" s="1"/>
  <c r="T15" i="29" s="1"/>
  <c r="I30" i="29"/>
  <c r="S30" i="29" s="1"/>
  <c r="T30" i="29" s="1"/>
  <c r="I33" i="29"/>
  <c r="S33" i="29" s="1"/>
  <c r="T33" i="29" s="1"/>
  <c r="I58" i="29"/>
  <c r="S58" i="29" s="1"/>
  <c r="T58" i="29" s="1"/>
  <c r="I26" i="29"/>
  <c r="S26" i="29" s="1"/>
  <c r="T26" i="29" s="1"/>
  <c r="I59" i="29"/>
  <c r="S59" i="29" s="1"/>
  <c r="T59" i="29" s="1"/>
  <c r="I11" i="29"/>
  <c r="S11" i="29" s="1"/>
  <c r="T11" i="29" s="1"/>
  <c r="I27" i="29"/>
  <c r="S27" i="29" s="1"/>
  <c r="T27" i="29" s="1"/>
  <c r="I52" i="29"/>
  <c r="S52" i="29" s="1"/>
  <c r="T52" i="29" s="1"/>
  <c r="I60" i="29"/>
  <c r="S60" i="29" s="1"/>
  <c r="T60" i="29" s="1"/>
  <c r="I35" i="29"/>
  <c r="S35" i="29" s="1"/>
  <c r="T35" i="29" s="1"/>
  <c r="I61" i="29"/>
  <c r="S61" i="29" s="1"/>
  <c r="T61" i="29" s="1"/>
  <c r="I32" i="29"/>
  <c r="S32" i="29" s="1"/>
  <c r="T32" i="29" s="1"/>
  <c r="I17" i="29"/>
  <c r="S17" i="29" s="1"/>
  <c r="T17" i="29" s="1"/>
  <c r="I9" i="29"/>
  <c r="S9" i="29" s="1"/>
  <c r="T9" i="29" s="1"/>
  <c r="I25" i="29"/>
  <c r="S25" i="29" s="1"/>
  <c r="T25" i="29" s="1"/>
  <c r="I29" i="29"/>
  <c r="S29" i="29" s="1"/>
  <c r="T29" i="29" s="1"/>
  <c r="I14" i="29"/>
  <c r="S14" i="29" s="1"/>
  <c r="T14" i="29" s="1"/>
  <c r="I8" i="29"/>
  <c r="S8" i="29" s="1"/>
  <c r="T8" i="29" s="1"/>
  <c r="I24" i="29"/>
  <c r="S24" i="29" s="1"/>
  <c r="T24" i="29" s="1"/>
  <c r="I28" i="29"/>
  <c r="S28" i="29" s="1"/>
  <c r="T28" i="29" s="1"/>
  <c r="I13" i="29"/>
  <c r="S13" i="29" s="1"/>
  <c r="T13" i="29" s="1"/>
  <c r="I23" i="29"/>
  <c r="S23" i="29" s="1"/>
  <c r="T23" i="29" s="1"/>
  <c r="I48" i="29"/>
  <c r="S48" i="29" s="1"/>
  <c r="T48" i="29" s="1"/>
  <c r="I57" i="29"/>
  <c r="S57" i="29" s="1"/>
  <c r="T57" i="29" s="1"/>
  <c r="V23" i="8"/>
  <c r="P807" i="30" l="1"/>
  <c r="T807" i="30" s="1"/>
  <c r="P794" i="30"/>
  <c r="T794" i="30" s="1"/>
  <c r="P768" i="30"/>
  <c r="T768" i="30" s="1"/>
  <c r="P741" i="30"/>
  <c r="T741" i="30" s="1"/>
  <c r="P753" i="30"/>
  <c r="T753" i="30" s="1"/>
  <c r="P780" i="30"/>
  <c r="T780" i="30" s="1"/>
  <c r="P568" i="30"/>
  <c r="T568" i="30" s="1"/>
  <c r="P609" i="30"/>
  <c r="T609" i="30" s="1"/>
  <c r="P436" i="30"/>
  <c r="T436" i="30" s="1"/>
  <c r="P479" i="30"/>
  <c r="T479" i="30" s="1"/>
  <c r="P556" i="30"/>
  <c r="T556" i="30" s="1"/>
  <c r="P532" i="30"/>
  <c r="T532" i="30" s="1"/>
  <c r="P194" i="30"/>
  <c r="T194" i="30" s="1"/>
  <c r="P339" i="30"/>
  <c r="T339" i="30" s="1"/>
  <c r="P506" i="30"/>
  <c r="T506" i="30" s="1"/>
  <c r="P544" i="30"/>
  <c r="T544" i="30" s="1"/>
  <c r="P44" i="30"/>
  <c r="T44" i="30" s="1"/>
  <c r="P52" i="30"/>
  <c r="T52" i="30" s="1"/>
  <c r="P68" i="30"/>
  <c r="T68" i="30" s="1"/>
  <c r="P78" i="30"/>
  <c r="T78" i="30" s="1"/>
  <c r="P99" i="30"/>
  <c r="T99" i="30" s="1"/>
  <c r="P117" i="30"/>
  <c r="T117" i="30" s="1"/>
  <c r="P124" i="30"/>
  <c r="T124" i="30" s="1"/>
  <c r="P131" i="30"/>
  <c r="T131" i="30" s="1"/>
  <c r="P141" i="30"/>
  <c r="T141" i="30" s="1"/>
  <c r="P146" i="30"/>
  <c r="T146" i="30" s="1"/>
  <c r="P156" i="30"/>
  <c r="T156" i="30" s="1"/>
  <c r="P164" i="30"/>
  <c r="T164" i="30" s="1"/>
  <c r="P181" i="30"/>
  <c r="T181" i="30" s="1"/>
  <c r="P190" i="30"/>
  <c r="T190" i="30" s="1"/>
  <c r="P207" i="30"/>
  <c r="T207" i="30" s="1"/>
  <c r="P215" i="30"/>
  <c r="T215" i="30" s="1"/>
  <c r="P223" i="30"/>
  <c r="T223" i="30" s="1"/>
  <c r="P239" i="30"/>
  <c r="T239" i="30" s="1"/>
  <c r="P248" i="30"/>
  <c r="T248" i="30" s="1"/>
  <c r="P254" i="30"/>
  <c r="T254" i="30" s="1"/>
  <c r="P261" i="30"/>
  <c r="T261" i="30" s="1"/>
  <c r="P268" i="30"/>
  <c r="T268" i="30" s="1"/>
  <c r="P274" i="30"/>
  <c r="T274" i="30" s="1"/>
  <c r="P279" i="30"/>
  <c r="T279" i="30" s="1"/>
  <c r="P296" i="30"/>
  <c r="T296" i="30" s="1"/>
  <c r="P304" i="30"/>
  <c r="T304" i="30" s="1"/>
  <c r="P323" i="30"/>
  <c r="T323" i="30" s="1"/>
  <c r="P330" i="30"/>
  <c r="T330" i="30" s="1"/>
  <c r="P337" i="30"/>
  <c r="T337" i="30" s="1"/>
  <c r="P355" i="30"/>
  <c r="T355" i="30" s="1"/>
  <c r="P363" i="30"/>
  <c r="T363" i="30" s="1"/>
  <c r="P372" i="30"/>
  <c r="T372" i="30" s="1"/>
  <c r="P379" i="30"/>
  <c r="T379" i="30" s="1"/>
  <c r="P392" i="30"/>
  <c r="T392" i="30" s="1"/>
  <c r="P399" i="30"/>
  <c r="T399" i="30" s="1"/>
  <c r="P406" i="30"/>
  <c r="T406" i="30" s="1"/>
  <c r="P428" i="30"/>
  <c r="T428" i="30" s="1"/>
  <c r="P452" i="30"/>
  <c r="T452" i="30" s="1"/>
  <c r="P449" i="30"/>
  <c r="T449" i="30" s="1"/>
  <c r="P474" i="30"/>
  <c r="T474" i="30" s="1"/>
  <c r="P494" i="30"/>
  <c r="T494" i="30" s="1"/>
  <c r="P502" i="30"/>
  <c r="T502" i="30" s="1"/>
  <c r="P519" i="30"/>
  <c r="T519" i="30" s="1"/>
  <c r="P598" i="30"/>
  <c r="T598" i="30" s="1"/>
  <c r="P634" i="30"/>
  <c r="T634" i="30" s="1"/>
  <c r="P649" i="30"/>
  <c r="T649" i="30" s="1"/>
  <c r="P657" i="30"/>
  <c r="T657" i="30" s="1"/>
  <c r="P673" i="30"/>
  <c r="T673" i="30" s="1"/>
  <c r="P681" i="30"/>
  <c r="T681" i="30" s="1"/>
  <c r="P689" i="30"/>
  <c r="T689" i="30" s="1"/>
  <c r="P29" i="30"/>
  <c r="T29" i="30" s="1"/>
  <c r="P37" i="30"/>
  <c r="T37" i="30" s="1"/>
  <c r="P45" i="30"/>
  <c r="T45" i="30" s="1"/>
  <c r="P69" i="30"/>
  <c r="T69" i="30" s="1"/>
  <c r="P91" i="30"/>
  <c r="T91" i="30" s="1"/>
  <c r="P101" i="30"/>
  <c r="T101" i="30" s="1"/>
  <c r="P109" i="30"/>
  <c r="T109" i="30" s="1"/>
  <c r="P118" i="30"/>
  <c r="T118" i="30" s="1"/>
  <c r="P125" i="30"/>
  <c r="T125" i="30" s="1"/>
  <c r="P133" i="30"/>
  <c r="T133" i="30" s="1"/>
  <c r="P142" i="30"/>
  <c r="T142" i="30" s="1"/>
  <c r="P151" i="30"/>
  <c r="T151" i="30" s="1"/>
  <c r="P157" i="30"/>
  <c r="T157" i="30" s="1"/>
  <c r="P165" i="30"/>
  <c r="T165" i="30" s="1"/>
  <c r="P191" i="30"/>
  <c r="T191" i="30" s="1"/>
  <c r="P208" i="30"/>
  <c r="T208" i="30" s="1"/>
  <c r="P216" i="30"/>
  <c r="T216" i="30" s="1"/>
  <c r="P224" i="30"/>
  <c r="T224" i="30" s="1"/>
  <c r="P233" i="30"/>
  <c r="T233" i="30" s="1"/>
  <c r="P249" i="30"/>
  <c r="T249" i="30" s="1"/>
  <c r="P255" i="30"/>
  <c r="T255" i="30" s="1"/>
  <c r="P262" i="30"/>
  <c r="T262" i="30" s="1"/>
  <c r="P288" i="30"/>
  <c r="T288" i="30" s="1"/>
  <c r="P297" i="30"/>
  <c r="T297" i="30" s="1"/>
  <c r="P316" i="30"/>
  <c r="T316" i="30" s="1"/>
  <c r="P324" i="30"/>
  <c r="T324" i="30" s="1"/>
  <c r="P331" i="30"/>
  <c r="T331" i="30" s="1"/>
  <c r="P338" i="30"/>
  <c r="T338" i="30" s="1"/>
  <c r="P356" i="30"/>
  <c r="T356" i="30" s="1"/>
  <c r="P364" i="30"/>
  <c r="T364" i="30" s="1"/>
  <c r="P373" i="30"/>
  <c r="T373" i="30" s="1"/>
  <c r="P380" i="30"/>
  <c r="T380" i="30" s="1"/>
  <c r="P385" i="30"/>
  <c r="T385" i="30" s="1"/>
  <c r="P393" i="30"/>
  <c r="T393" i="30" s="1"/>
  <c r="P400" i="30"/>
  <c r="T400" i="30" s="1"/>
  <c r="P407" i="30"/>
  <c r="T407" i="30" s="1"/>
  <c r="P429" i="30"/>
  <c r="T429" i="30" s="1"/>
  <c r="P450" i="30"/>
  <c r="T450" i="30" s="1"/>
  <c r="P475" i="30"/>
  <c r="T475" i="30" s="1"/>
  <c r="P495" i="30"/>
  <c r="T495" i="30" s="1"/>
  <c r="P503" i="30"/>
  <c r="T503" i="30" s="1"/>
  <c r="P46" i="30"/>
  <c r="T46" i="30" s="1"/>
  <c r="P60" i="30"/>
  <c r="T60" i="30" s="1"/>
  <c r="P79" i="30"/>
  <c r="T79" i="30" s="1"/>
  <c r="P94" i="30"/>
  <c r="T94" i="30" s="1"/>
  <c r="P102" i="30"/>
  <c r="T102" i="30" s="1"/>
  <c r="P126" i="30"/>
  <c r="T126" i="30" s="1"/>
  <c r="P134" i="30"/>
  <c r="T134" i="30" s="1"/>
  <c r="P152" i="30"/>
  <c r="T152" i="30" s="1"/>
  <c r="P158" i="30"/>
  <c r="T158" i="30" s="1"/>
  <c r="P166" i="30"/>
  <c r="T166" i="30" s="1"/>
  <c r="P182" i="30"/>
  <c r="T182" i="30" s="1"/>
  <c r="P187" i="30"/>
  <c r="T187" i="30" s="1"/>
  <c r="P192" i="30"/>
  <c r="T192" i="30" s="1"/>
  <c r="P209" i="30"/>
  <c r="T209" i="30" s="1"/>
  <c r="P217" i="30"/>
  <c r="T217" i="30" s="1"/>
  <c r="P225" i="30"/>
  <c r="T225" i="30" s="1"/>
  <c r="P234" i="30"/>
  <c r="T234" i="30" s="1"/>
  <c r="P240" i="30"/>
  <c r="T240" i="30" s="1"/>
  <c r="P250" i="30"/>
  <c r="T250" i="30" s="1"/>
  <c r="P256" i="30"/>
  <c r="T256" i="30" s="1"/>
  <c r="P273" i="30"/>
  <c r="T273" i="30" s="1"/>
  <c r="P289" i="30"/>
  <c r="T289" i="30" s="1"/>
  <c r="P305" i="30"/>
  <c r="T305" i="30" s="1"/>
  <c r="P317" i="30"/>
  <c r="T317" i="30" s="1"/>
  <c r="P325" i="30"/>
  <c r="T325" i="30" s="1"/>
  <c r="P332" i="30"/>
  <c r="T332" i="30" s="1"/>
  <c r="P357" i="30"/>
  <c r="T357" i="30" s="1"/>
  <c r="P365" i="30"/>
  <c r="T365" i="30" s="1"/>
  <c r="P374" i="30"/>
  <c r="T374" i="30" s="1"/>
  <c r="P381" i="30"/>
  <c r="T381" i="30" s="1"/>
  <c r="P386" i="30"/>
  <c r="T386" i="30" s="1"/>
  <c r="P394" i="30"/>
  <c r="T394" i="30" s="1"/>
  <c r="P401" i="30"/>
  <c r="T401" i="30" s="1"/>
  <c r="P408" i="30"/>
  <c r="T408" i="30" s="1"/>
  <c r="P430" i="30"/>
  <c r="T430" i="30" s="1"/>
  <c r="P39" i="30"/>
  <c r="T39" i="30" s="1"/>
  <c r="P47" i="30"/>
  <c r="T47" i="30" s="1"/>
  <c r="P56" i="30"/>
  <c r="T56" i="30" s="1"/>
  <c r="P61" i="30"/>
  <c r="T61" i="30" s="1"/>
  <c r="P73" i="30"/>
  <c r="T73" i="30" s="1"/>
  <c r="P96" i="30"/>
  <c r="T96" i="30" s="1"/>
  <c r="P103" i="30"/>
  <c r="T103" i="30" s="1"/>
  <c r="P111" i="30"/>
  <c r="T111" i="30" s="1"/>
  <c r="P119" i="30"/>
  <c r="T119" i="30" s="1"/>
  <c r="P127" i="30"/>
  <c r="T127" i="30" s="1"/>
  <c r="P143" i="30"/>
  <c r="T143" i="30" s="1"/>
  <c r="P153" i="30"/>
  <c r="T153" i="30" s="1"/>
  <c r="P167" i="30"/>
  <c r="T167" i="30" s="1"/>
  <c r="P193" i="30"/>
  <c r="T193" i="30" s="1"/>
  <c r="P210" i="30"/>
  <c r="T210" i="30" s="1"/>
  <c r="P218" i="30"/>
  <c r="T218" i="30" s="1"/>
  <c r="P228" i="30"/>
  <c r="T228" i="30" s="1"/>
  <c r="P235" i="30"/>
  <c r="T235" i="30" s="1"/>
  <c r="P241" i="30"/>
  <c r="T241" i="30" s="1"/>
  <c r="P246" i="30"/>
  <c r="T246" i="30" s="1"/>
  <c r="P263" i="30"/>
  <c r="T263" i="30" s="1"/>
  <c r="P290" i="30"/>
  <c r="T290" i="30" s="1"/>
  <c r="P298" i="30"/>
  <c r="T298" i="30" s="1"/>
  <c r="P306" i="30"/>
  <c r="T306" i="30" s="1"/>
  <c r="P318" i="30"/>
  <c r="T318" i="30" s="1"/>
  <c r="P326" i="30"/>
  <c r="T326" i="30" s="1"/>
  <c r="P333" i="30"/>
  <c r="T333" i="30" s="1"/>
  <c r="P350" i="30"/>
  <c r="T350" i="30" s="1"/>
  <c r="P366" i="30"/>
  <c r="T366" i="30" s="1"/>
  <c r="P375" i="30"/>
  <c r="T375" i="30" s="1"/>
  <c r="P382" i="30"/>
  <c r="T382" i="30" s="1"/>
  <c r="P387" i="30"/>
  <c r="T387" i="30" s="1"/>
  <c r="P395" i="30"/>
  <c r="T395" i="30" s="1"/>
  <c r="P402" i="30"/>
  <c r="T402" i="30" s="1"/>
  <c r="P409" i="30"/>
  <c r="T409" i="30" s="1"/>
  <c r="P453" i="30"/>
  <c r="T453" i="30" s="1"/>
  <c r="P477" i="30"/>
  <c r="T477" i="30" s="1"/>
  <c r="P497" i="30"/>
  <c r="T497" i="30" s="1"/>
  <c r="P505" i="30"/>
  <c r="T505" i="30" s="1"/>
  <c r="P577" i="30"/>
  <c r="T577" i="30" s="1"/>
  <c r="P40" i="30"/>
  <c r="T40" i="30" s="1"/>
  <c r="P62" i="30"/>
  <c r="T62" i="30" s="1"/>
  <c r="P74" i="30"/>
  <c r="T74" i="30" s="1"/>
  <c r="P83" i="30"/>
  <c r="T83" i="30" s="1"/>
  <c r="P97" i="30"/>
  <c r="T97" i="30" s="1"/>
  <c r="P104" i="30"/>
  <c r="T104" i="30" s="1"/>
  <c r="P112" i="30"/>
  <c r="T112" i="30" s="1"/>
  <c r="P120" i="30"/>
  <c r="T120" i="30" s="1"/>
  <c r="P128" i="30"/>
  <c r="T128" i="30" s="1"/>
  <c r="P144" i="30"/>
  <c r="T144" i="30" s="1"/>
  <c r="P154" i="30"/>
  <c r="T154" i="30" s="1"/>
  <c r="P160" i="30"/>
  <c r="T160" i="30" s="1"/>
  <c r="P168" i="30"/>
  <c r="T168" i="30" s="1"/>
  <c r="P183" i="30"/>
  <c r="T183" i="30" s="1"/>
  <c r="P188" i="30"/>
  <c r="T188" i="30" s="1"/>
  <c r="P203" i="30"/>
  <c r="T203" i="30" s="1"/>
  <c r="P211" i="30"/>
  <c r="T211" i="30" s="1"/>
  <c r="P219" i="30"/>
  <c r="T219" i="30" s="1"/>
  <c r="P229" i="30"/>
  <c r="T229" i="30" s="1"/>
  <c r="P236" i="30"/>
  <c r="T236" i="30" s="1"/>
  <c r="P243" i="30"/>
  <c r="T243" i="30" s="1"/>
  <c r="P251" i="30"/>
  <c r="T251" i="30" s="1"/>
  <c r="P257" i="30"/>
  <c r="T257" i="30" s="1"/>
  <c r="P264" i="30"/>
  <c r="T264" i="30" s="1"/>
  <c r="P275" i="30"/>
  <c r="T275" i="30" s="1"/>
  <c r="P291" i="30"/>
  <c r="T291" i="30" s="1"/>
  <c r="P299" i="30"/>
  <c r="T299" i="30" s="1"/>
  <c r="P307" i="30"/>
  <c r="T307" i="30" s="1"/>
  <c r="P319" i="30"/>
  <c r="T319" i="30" s="1"/>
  <c r="P327" i="30"/>
  <c r="T327" i="30" s="1"/>
  <c r="P334" i="30"/>
  <c r="T334" i="30" s="1"/>
  <c r="P351" i="30"/>
  <c r="T351" i="30" s="1"/>
  <c r="P358" i="30"/>
  <c r="T358" i="30" s="1"/>
  <c r="P367" i="30"/>
  <c r="T367" i="30" s="1"/>
  <c r="P376" i="30"/>
  <c r="T376" i="30" s="1"/>
  <c r="P383" i="30"/>
  <c r="T383" i="30" s="1"/>
  <c r="P388" i="30"/>
  <c r="T388" i="30" s="1"/>
  <c r="P396" i="30"/>
  <c r="T396" i="30" s="1"/>
  <c r="P410" i="30"/>
  <c r="T410" i="30" s="1"/>
  <c r="P454" i="30"/>
  <c r="T454" i="30" s="1"/>
  <c r="P478" i="30"/>
  <c r="T478" i="30" s="1"/>
  <c r="P498" i="30"/>
  <c r="T498" i="30" s="1"/>
  <c r="P578" i="30"/>
  <c r="T578" i="30" s="1"/>
  <c r="P594" i="30"/>
  <c r="T594" i="30" s="1"/>
  <c r="P607" i="30"/>
  <c r="T607" i="30" s="1"/>
  <c r="P638" i="30"/>
  <c r="T638" i="30" s="1"/>
  <c r="P41" i="30"/>
  <c r="T41" i="30" s="1"/>
  <c r="P49" i="30"/>
  <c r="T49" i="30" s="1"/>
  <c r="P57" i="30"/>
  <c r="T57" i="30" s="1"/>
  <c r="P75" i="30"/>
  <c r="T75" i="30" s="1"/>
  <c r="P84" i="30"/>
  <c r="T84" i="30" s="1"/>
  <c r="P105" i="30"/>
  <c r="T105" i="30" s="1"/>
  <c r="P113" i="30"/>
  <c r="T113" i="30" s="1"/>
  <c r="P121" i="30"/>
  <c r="T121" i="30" s="1"/>
  <c r="P161" i="30"/>
  <c r="T161" i="30" s="1"/>
  <c r="P169" i="30"/>
  <c r="T169" i="30" s="1"/>
  <c r="P184" i="30"/>
  <c r="T184" i="30" s="1"/>
  <c r="P204" i="30"/>
  <c r="T204" i="30" s="1"/>
  <c r="P212" i="30"/>
  <c r="T212" i="30" s="1"/>
  <c r="P220" i="30"/>
  <c r="T220" i="30" s="1"/>
  <c r="P230" i="30"/>
  <c r="T230" i="30" s="1"/>
  <c r="P237" i="30"/>
  <c r="T237" i="30" s="1"/>
  <c r="P244" i="30"/>
  <c r="T244" i="30" s="1"/>
  <c r="P252" i="30"/>
  <c r="T252" i="30" s="1"/>
  <c r="P258" i="30"/>
  <c r="T258" i="30" s="1"/>
  <c r="P265" i="30"/>
  <c r="T265" i="30" s="1"/>
  <c r="P276" i="30"/>
  <c r="T276" i="30" s="1"/>
  <c r="P292" i="30"/>
  <c r="T292" i="30" s="1"/>
  <c r="P300" i="30"/>
  <c r="T300" i="30" s="1"/>
  <c r="P308" i="30"/>
  <c r="T308" i="30" s="1"/>
  <c r="P320" i="30"/>
  <c r="T320" i="30" s="1"/>
  <c r="P328" i="30"/>
  <c r="T328" i="30" s="1"/>
  <c r="P335" i="30"/>
  <c r="T335" i="30" s="1"/>
  <c r="P352" i="30"/>
  <c r="T352" i="30" s="1"/>
  <c r="P360" i="30"/>
  <c r="T360" i="30" s="1"/>
  <c r="P368" i="30"/>
  <c r="T368" i="30" s="1"/>
  <c r="P377" i="30"/>
  <c r="T377" i="30" s="1"/>
  <c r="P389" i="30"/>
  <c r="T389" i="30" s="1"/>
  <c r="P397" i="30"/>
  <c r="T397" i="30" s="1"/>
  <c r="P403" i="30"/>
  <c r="T403" i="30" s="1"/>
  <c r="P411" i="30"/>
  <c r="T411" i="30" s="1"/>
  <c r="P455" i="30"/>
  <c r="T455" i="30" s="1"/>
  <c r="P499" i="30"/>
  <c r="T499" i="30" s="1"/>
  <c r="P520" i="30"/>
  <c r="T520" i="30" s="1"/>
  <c r="P631" i="30"/>
  <c r="T631" i="30" s="1"/>
  <c r="P639" i="30"/>
  <c r="T639" i="30" s="1"/>
  <c r="P646" i="30"/>
  <c r="T646" i="30" s="1"/>
  <c r="P663" i="30"/>
  <c r="T663" i="30" s="1"/>
  <c r="P686" i="30"/>
  <c r="T686" i="30" s="1"/>
  <c r="P699" i="30"/>
  <c r="T699" i="30" s="1"/>
  <c r="P42" i="30"/>
  <c r="T42" i="30" s="1"/>
  <c r="P50" i="30"/>
  <c r="T50" i="30" s="1"/>
  <c r="P58" i="30"/>
  <c r="T58" i="30" s="1"/>
  <c r="P63" i="30"/>
  <c r="T63" i="30" s="1"/>
  <c r="P76" i="30"/>
  <c r="T76" i="30" s="1"/>
  <c r="P90" i="30"/>
  <c r="T90" i="30" s="1"/>
  <c r="P107" i="30"/>
  <c r="T107" i="30" s="1"/>
  <c r="P114" i="30"/>
  <c r="T114" i="30" s="1"/>
  <c r="P122" i="30"/>
  <c r="T122" i="30" s="1"/>
  <c r="P129" i="30"/>
  <c r="T129" i="30" s="1"/>
  <c r="P140" i="30"/>
  <c r="T140" i="30" s="1"/>
  <c r="P162" i="30"/>
  <c r="T162" i="30" s="1"/>
  <c r="P179" i="30"/>
  <c r="T179" i="30" s="1"/>
  <c r="P185" i="30"/>
  <c r="T185" i="30" s="1"/>
  <c r="P205" i="30"/>
  <c r="T205" i="30" s="1"/>
  <c r="P213" i="30"/>
  <c r="T213" i="30" s="1"/>
  <c r="P221" i="30"/>
  <c r="T221" i="30" s="1"/>
  <c r="P231" i="30"/>
  <c r="T231" i="30" s="1"/>
  <c r="P238" i="30"/>
  <c r="T238" i="30" s="1"/>
  <c r="P247" i="30"/>
  <c r="T247" i="30" s="1"/>
  <c r="P259" i="30"/>
  <c r="T259" i="30" s="1"/>
  <c r="P266" i="30"/>
  <c r="T266" i="30" s="1"/>
  <c r="P277" i="30"/>
  <c r="T277" i="30" s="1"/>
  <c r="P293" i="30"/>
  <c r="T293" i="30" s="1"/>
  <c r="P302" i="30"/>
  <c r="T302" i="30" s="1"/>
  <c r="P309" i="30"/>
  <c r="T309" i="30" s="1"/>
  <c r="P321" i="30"/>
  <c r="T321" i="30" s="1"/>
  <c r="P329" i="30"/>
  <c r="T329" i="30" s="1"/>
  <c r="P353" i="30"/>
  <c r="T353" i="30" s="1"/>
  <c r="P361" i="30"/>
  <c r="T361" i="30" s="1"/>
  <c r="P369" i="30"/>
  <c r="T369" i="30" s="1"/>
  <c r="P390" i="30"/>
  <c r="T390" i="30" s="1"/>
  <c r="P404" i="30"/>
  <c r="T404" i="30" s="1"/>
  <c r="P412" i="30"/>
  <c r="T412" i="30" s="1"/>
  <c r="P488" i="30"/>
  <c r="T488" i="30" s="1"/>
  <c r="P500" i="30"/>
  <c r="T500" i="30" s="1"/>
  <c r="P522" i="30"/>
  <c r="T522" i="30" s="1"/>
  <c r="P580" i="30"/>
  <c r="T580" i="30" s="1"/>
  <c r="P588" i="30"/>
  <c r="T588" i="30" s="1"/>
  <c r="P632" i="30"/>
  <c r="T632" i="30" s="1"/>
  <c r="P640" i="30"/>
  <c r="T640" i="30" s="1"/>
  <c r="P655" i="30"/>
  <c r="T655" i="30" s="1"/>
  <c r="P679" i="30"/>
  <c r="T679" i="30" s="1"/>
  <c r="P687" i="30"/>
  <c r="T687" i="30" s="1"/>
  <c r="P696" i="30"/>
  <c r="T696" i="30" s="1"/>
  <c r="P700" i="30"/>
  <c r="T700" i="30" s="1"/>
  <c r="P145" i="30"/>
  <c r="T145" i="30" s="1"/>
  <c r="P222" i="30"/>
  <c r="T222" i="30" s="1"/>
  <c r="P398" i="30"/>
  <c r="T398" i="30" s="1"/>
  <c r="P523" i="30"/>
  <c r="T523" i="30" s="1"/>
  <c r="P645" i="30"/>
  <c r="T645" i="30" s="1"/>
  <c r="P660" i="30"/>
  <c r="T660" i="30" s="1"/>
  <c r="P674" i="30"/>
  <c r="T674" i="30" s="1"/>
  <c r="P685" i="30"/>
  <c r="T685" i="30" s="1"/>
  <c r="P712" i="30"/>
  <c r="T712" i="30" s="1"/>
  <c r="P730" i="30"/>
  <c r="T730" i="30" s="1"/>
  <c r="P762" i="30"/>
  <c r="T762" i="30" s="1"/>
  <c r="P583" i="30"/>
  <c r="T583" i="30" s="1"/>
  <c r="P684" i="30"/>
  <c r="T684" i="30" s="1"/>
  <c r="P155" i="30"/>
  <c r="T155" i="30" s="1"/>
  <c r="P232" i="30"/>
  <c r="T232" i="30" s="1"/>
  <c r="P278" i="30"/>
  <c r="T278" i="30" s="1"/>
  <c r="P362" i="30"/>
  <c r="T362" i="30" s="1"/>
  <c r="P405" i="30"/>
  <c r="T405" i="30" s="1"/>
  <c r="P521" i="30"/>
  <c r="T521" i="30" s="1"/>
  <c r="P608" i="30"/>
  <c r="T608" i="30" s="1"/>
  <c r="P633" i="30"/>
  <c r="T633" i="30" s="1"/>
  <c r="P662" i="30"/>
  <c r="T662" i="30" s="1"/>
  <c r="P698" i="30"/>
  <c r="T698" i="30" s="1"/>
  <c r="P713" i="30"/>
  <c r="T713" i="30" s="1"/>
  <c r="P731" i="30"/>
  <c r="T731" i="30" s="1"/>
  <c r="P391" i="30"/>
  <c r="T391" i="30" s="1"/>
  <c r="P644" i="30"/>
  <c r="T644" i="30" s="1"/>
  <c r="P98" i="30"/>
  <c r="T98" i="30" s="1"/>
  <c r="P163" i="30"/>
  <c r="T163" i="30" s="1"/>
  <c r="P294" i="30"/>
  <c r="T294" i="30" s="1"/>
  <c r="P370" i="30"/>
  <c r="T370" i="30" s="1"/>
  <c r="P413" i="30"/>
  <c r="T413" i="30" s="1"/>
  <c r="P635" i="30"/>
  <c r="T635" i="30" s="1"/>
  <c r="P664" i="30"/>
  <c r="T664" i="30" s="1"/>
  <c r="P675" i="30"/>
  <c r="T675" i="30" s="1"/>
  <c r="P690" i="30"/>
  <c r="T690" i="30" s="1"/>
  <c r="P733" i="30"/>
  <c r="T733" i="30" s="1"/>
  <c r="P672" i="30"/>
  <c r="T672" i="30" s="1"/>
  <c r="P43" i="30"/>
  <c r="T43" i="30" s="1"/>
  <c r="P180" i="30"/>
  <c r="T180" i="30" s="1"/>
  <c r="P303" i="30"/>
  <c r="T303" i="30" s="1"/>
  <c r="P378" i="30"/>
  <c r="T378" i="30" s="1"/>
  <c r="P451" i="30"/>
  <c r="T451" i="30" s="1"/>
  <c r="P476" i="30"/>
  <c r="T476" i="30" s="1"/>
  <c r="P591" i="30"/>
  <c r="T591" i="30" s="1"/>
  <c r="P636" i="30"/>
  <c r="T636" i="30" s="1"/>
  <c r="P651" i="30"/>
  <c r="T651" i="30" s="1"/>
  <c r="P668" i="30"/>
  <c r="T668" i="30" s="1"/>
  <c r="P676" i="30"/>
  <c r="T676" i="30" s="1"/>
  <c r="P691" i="30"/>
  <c r="T691" i="30" s="1"/>
  <c r="P701" i="30"/>
  <c r="T701" i="30" s="1"/>
  <c r="P714" i="30"/>
  <c r="T714" i="30" s="1"/>
  <c r="P734" i="30"/>
  <c r="T734" i="30" s="1"/>
  <c r="P214" i="30"/>
  <c r="T214" i="30" s="1"/>
  <c r="P600" i="30"/>
  <c r="T600" i="30" s="1"/>
  <c r="P51" i="30"/>
  <c r="T51" i="30" s="1"/>
  <c r="P115" i="30"/>
  <c r="T115" i="30" s="1"/>
  <c r="P186" i="30"/>
  <c r="T186" i="30" s="1"/>
  <c r="P253" i="30"/>
  <c r="T253" i="30" s="1"/>
  <c r="P310" i="30"/>
  <c r="T310" i="30" s="1"/>
  <c r="P493" i="30"/>
  <c r="T493" i="30" s="1"/>
  <c r="P592" i="30"/>
  <c r="T592" i="30" s="1"/>
  <c r="P637" i="30"/>
  <c r="T637" i="30" s="1"/>
  <c r="P652" i="30"/>
  <c r="T652" i="30" s="1"/>
  <c r="P680" i="30"/>
  <c r="T680" i="30" s="1"/>
  <c r="P692" i="30"/>
  <c r="T692" i="30" s="1"/>
  <c r="P702" i="30"/>
  <c r="T702" i="30" s="1"/>
  <c r="P735" i="30"/>
  <c r="T735" i="30" s="1"/>
  <c r="P336" i="30"/>
  <c r="T336" i="30" s="1"/>
  <c r="P709" i="30"/>
  <c r="T709" i="30" s="1"/>
  <c r="P59" i="30"/>
  <c r="T59" i="30" s="1"/>
  <c r="P123" i="30"/>
  <c r="T123" i="30" s="1"/>
  <c r="P189" i="30"/>
  <c r="T189" i="30" s="1"/>
  <c r="P260" i="30"/>
  <c r="T260" i="30" s="1"/>
  <c r="P322" i="30"/>
  <c r="T322" i="30" s="1"/>
  <c r="P384" i="30"/>
  <c r="T384" i="30" s="1"/>
  <c r="P496" i="30"/>
  <c r="T496" i="30" s="1"/>
  <c r="P624" i="30"/>
  <c r="T624" i="30" s="1"/>
  <c r="P669" i="30"/>
  <c r="T669" i="30" s="1"/>
  <c r="P693" i="30"/>
  <c r="T693" i="30" s="1"/>
  <c r="P707" i="30"/>
  <c r="T707" i="30" s="1"/>
  <c r="P719" i="30"/>
  <c r="T719" i="30" s="1"/>
  <c r="P806" i="30"/>
  <c r="T806" i="30" s="1"/>
  <c r="P77" i="30"/>
  <c r="T77" i="30" s="1"/>
  <c r="P64" i="30"/>
  <c r="T64" i="30" s="1"/>
  <c r="P130" i="30"/>
  <c r="T130" i="30" s="1"/>
  <c r="P206" i="30"/>
  <c r="T206" i="30" s="1"/>
  <c r="P267" i="30"/>
  <c r="T267" i="30" s="1"/>
  <c r="P501" i="30"/>
  <c r="T501" i="30" s="1"/>
  <c r="P599" i="30"/>
  <c r="T599" i="30" s="1"/>
  <c r="P643" i="30"/>
  <c r="T643" i="30" s="1"/>
  <c r="P670" i="30"/>
  <c r="T670" i="30" s="1"/>
  <c r="P697" i="30"/>
  <c r="T697" i="30" s="1"/>
  <c r="P736" i="30"/>
  <c r="T736" i="30" s="1"/>
  <c r="P816" i="30"/>
  <c r="T816" i="30" s="1"/>
  <c r="P504" i="30"/>
  <c r="T504" i="30" s="1"/>
  <c r="I34" i="29"/>
  <c r="S34" i="29" s="1"/>
  <c r="T34" i="2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1" authorId="0" shapeId="0" xr:uid="{968FF402-0159-43F0-AA17-6DE04830AD52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Източник на информацията за параметрите на устройството</t>
        </r>
      </text>
    </comment>
    <comment ref="B1" authorId="0" shapeId="0" xr:uid="{CB86E9D9-ED20-48E9-AB10-0581FD0D06A7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Параметри на устройството</t>
        </r>
      </text>
    </comment>
    <comment ref="G2" authorId="0" shapeId="0" xr:uid="{A1CB4FC9-E4FF-4D35-AF13-64DACBDDC2F2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Скорост на копане.
Внимание!!!
Да се използва тази размерност за дадения алгоритъм, която е посочена в Sheet NiceHash колконка D</t>
        </r>
      </text>
    </comment>
    <comment ref="H2" authorId="0" shapeId="0" xr:uid="{FB4D2936-F81C-4899-93CB-5F501363B455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Размерност на скороста на копане.
Внимание !!!
Да се използва тази размерност, която е посочена в Sheet NiceHash колонка D</t>
        </r>
      </text>
    </comment>
    <comment ref="I2" authorId="0" shapeId="0" xr:uid="{1DDAAB03-8FA6-4DBD-998A-DF0D09BE3B46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Колко долара на ден ще изкара копачката, ако копае в NiceHash</t>
        </r>
      </text>
    </comment>
    <comment ref="J2" authorId="0" shapeId="0" xr:uid="{1C62B495-3A7E-46A0-9DF6-23026E92DE8A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Разход на електроенергия във W</t>
        </r>
      </text>
    </comment>
    <comment ref="K2" authorId="0" shapeId="0" xr:uid="{2B16185A-4157-43F0-8222-F7B611AF91C3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Ефективност на захранващия блок в %</t>
        </r>
      </text>
    </comment>
    <comment ref="L2" authorId="0" shapeId="0" xr:uid="{7AF86428-4D56-419E-B341-036204EF571F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Пълна мощност на ASIC-а + загубите в захранването</t>
        </r>
      </text>
    </comment>
    <comment ref="M2" authorId="0" shapeId="0" xr:uid="{32399943-69D2-45AD-AF0B-6348076F39D0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Дневен разход за електроенергия в USD</t>
        </r>
      </text>
    </comment>
    <comment ref="N2" authorId="0" shapeId="0" xr:uid="{3C0112DC-79AD-4707-B801-7FCE18AEAD86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Източник на информацията за покупната цена</t>
        </r>
      </text>
    </comment>
    <comment ref="O2" authorId="0" shapeId="0" xr:uid="{F17F07BD-AF0D-4568-AC67-6C0963E74F8A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Дата, на която е проверена цената</t>
        </r>
      </text>
    </comment>
    <comment ref="P2" authorId="0" shapeId="0" xr:uid="{4A2E5016-CC13-412E-B9CB-6C5B174450CB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Покупна цена на устройството</t>
        </r>
      </text>
    </comment>
    <comment ref="Q2" authorId="0" shapeId="0" xr:uid="{1562F7FB-2FBB-498F-8579-6A603FEB4D7F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Разходи за доставка - транпорт, мито, ДДС</t>
        </r>
      </text>
    </comment>
    <comment ref="R2" authorId="0" shapeId="0" xr:uid="{2B735736-3B85-4F1F-A6F0-DAC85079FF81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Обща доставна цена на устройството</t>
        </r>
      </text>
    </comment>
    <comment ref="S2" authorId="0" shapeId="0" xr:uid="{E43B057B-9363-4841-8D9E-F3EEF837F882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Печалба в USD с отчитане само на разходите за електроенергия
</t>
        </r>
      </text>
    </comment>
    <comment ref="T2" authorId="0" shapeId="0" xr:uid="{234F1284-9FC8-4742-8FAE-208293C85F9D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Брой дни за изплащане на оборудването</t>
        </r>
      </text>
    </comment>
    <comment ref="P33" authorId="0" shapeId="0" xr:uid="{DF8A7D98-4F9B-4EF9-B863-50987B9A21EE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34" authorId="0" shapeId="0" xr:uid="{5F7F2D70-D561-4CFE-9432-59765633BAB7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16-31 Юли</t>
        </r>
      </text>
    </comment>
    <comment ref="P35" authorId="0" shapeId="0" xr:uid="{CCD1C646-88B8-41FC-B1B3-415D699BC313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16-21 Април</t>
        </r>
      </text>
    </comment>
    <comment ref="P42" authorId="0" shapeId="0" xr:uid="{61C43C21-61F6-4B16-812A-10F204675577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43" authorId="0" shapeId="0" xr:uid="{EF6601CB-94C5-4132-91D9-1994C75FFE8C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44" authorId="0" shapeId="0" xr:uid="{F1BD1014-F410-488D-8A48-9334C464C7D9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45" authorId="0" shapeId="0" xr:uid="{3FBE249A-08BF-4DEB-87D1-69871751FBC1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47" authorId="0" shapeId="0" xr:uid="{7F9E456C-4B8C-493B-A619-810C048D0A92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11-20 Април</t>
        </r>
      </text>
    </comment>
    <comment ref="P48" authorId="0" shapeId="0" xr:uid="{A7CEDD17-8E75-4019-A99B-D49829ECB846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Shipping 1-10 Май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P2" authorId="0" shapeId="0" xr:uid="{09A35209-BE2D-4533-AC1E-1E98F0B97C12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Колко долара на ден ще изкопае хардуера, ако копае в NiceHash</t>
        </r>
      </text>
    </comment>
    <comment ref="S2" authorId="0" shapeId="0" xr:uid="{2279EDAF-16D2-4B26-8527-EBA64B29B74F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Колко долара на ден ще изкопае хардуера, ако копае в NiceHash</t>
        </r>
      </text>
    </comment>
    <comment ref="T2" authorId="0" shapeId="0" xr:uid="{9C610070-7668-4A54-B3E8-BB42514F87B1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Колко долара на ден ще изкопае хардуера, ако копае в NiceHash</t>
        </r>
      </text>
    </comment>
    <comment ref="U2" authorId="0" shapeId="0" xr:uid="{9B94C6A1-E42C-444B-8CFB-C5CB83FD9B74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Разход на електроенергия във W</t>
        </r>
      </text>
    </comment>
    <comment ref="V2" authorId="0" shapeId="0" xr:uid="{197644EF-484D-4AB8-9616-3E34A53DE4E2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Дневен разход за електроенергия в USD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B2" authorId="0" shapeId="0" xr:uid="{ECA9C70F-7300-4DEF-A5BD-BB75B333E2E5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10 на степен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interval="5" name="Query - BTC Prices" description="Connection to the 'BTC Prices' query in the workbook." type="5" refreshedVersion="6" background="1" refreshOnLoad="1" saveData="1">
    <dbPr connection="Provider=Microsoft.Mashup.OleDb.1;Data Source=$Workbook$;Location=BTC Prices;Extended Properties=&quot;&quot;" command="SELECT * FROM [BTC Prices]"/>
  </connection>
  <connection id="2" xr16:uid="{00000000-0015-0000-FFFF-FFFF01000000}" keepAlive="1" interval="5" name="Query - NiceHash EU" description="Connection to the 'NiceHash EU' query in the workbook." type="5" refreshedVersion="6" background="1" refreshOnLoad="1" saveData="1">
    <dbPr connection="Provider=Microsoft.Mashup.OleDb.1;Data Source=$Workbook$;Location=NiceHash EU;Extended Properties=&quot;&quot;" command="SELECT * FROM [NiceHash EU]"/>
  </connection>
  <connection id="3" xr16:uid="{00000000-0015-0000-FFFF-FFFF02000000}" keepAlive="1" interval="5" name="Query - NiceHash USA" description="Connection to the 'NiceHash USA' query in the workbook." type="5" refreshedVersion="6" background="1" refreshOnLoad="1" saveData="1">
    <dbPr connection="Provider=Microsoft.Mashup.OleDb.1;Data Source=$Workbook$;Location=NiceHash USA;Extended Properties=&quot;&quot;" command="SELECT * FROM [NiceHash USA]"/>
  </connection>
</connections>
</file>

<file path=xl/sharedStrings.xml><?xml version="1.0" encoding="utf-8"?>
<sst xmlns="http://schemas.openxmlformats.org/spreadsheetml/2006/main" count="8639" uniqueCount="912">
  <si>
    <t>BTC/USD</t>
  </si>
  <si>
    <t>USD</t>
  </si>
  <si>
    <t>TH/s</t>
  </si>
  <si>
    <t>0</t>
  </si>
  <si>
    <t>0.0001</t>
  </si>
  <si>
    <t>Algo</t>
  </si>
  <si>
    <t>Price</t>
  </si>
  <si>
    <t>Speed</t>
  </si>
  <si>
    <t>Scrypt</t>
  </si>
  <si>
    <t>SHA256</t>
  </si>
  <si>
    <t>ScryptNf</t>
  </si>
  <si>
    <t>X11</t>
  </si>
  <si>
    <t>X13</t>
  </si>
  <si>
    <t>Keccak</t>
  </si>
  <si>
    <t>X15</t>
  </si>
  <si>
    <t>Nist5</t>
  </si>
  <si>
    <t>NeoScrypt</t>
  </si>
  <si>
    <t>Lyra2RE</t>
  </si>
  <si>
    <t>WhirlpoolX</t>
  </si>
  <si>
    <t>Qubit</t>
  </si>
  <si>
    <t>Quark</t>
  </si>
  <si>
    <t>Axiom</t>
  </si>
  <si>
    <t>Lyra2REv2</t>
  </si>
  <si>
    <t>ScryptJaneNf16</t>
  </si>
  <si>
    <t>Blake256r8</t>
  </si>
  <si>
    <t>Blake256r14</t>
  </si>
  <si>
    <t>Blake256r8vnl</t>
  </si>
  <si>
    <t>Hodl</t>
  </si>
  <si>
    <t>CryptoNight</t>
  </si>
  <si>
    <t>Lbry</t>
  </si>
  <si>
    <t>Equihash</t>
  </si>
  <si>
    <t>Pascal</t>
  </si>
  <si>
    <t>X11Gost</t>
  </si>
  <si>
    <t>Blake2s</t>
  </si>
  <si>
    <t>Skunk</t>
  </si>
  <si>
    <t>ID</t>
  </si>
  <si>
    <t>Algorithm</t>
  </si>
  <si>
    <t>TH</t>
  </si>
  <si>
    <t>PH</t>
  </si>
  <si>
    <t>GH</t>
  </si>
  <si>
    <t>M</t>
  </si>
  <si>
    <t>G</t>
  </si>
  <si>
    <t>T</t>
  </si>
  <si>
    <t>P</t>
  </si>
  <si>
    <t>Symbol</t>
  </si>
  <si>
    <t>Power</t>
  </si>
  <si>
    <t>exa</t>
  </si>
  <si>
    <t>E</t>
  </si>
  <si>
    <t>peta</t>
  </si>
  <si>
    <t>tera</t>
  </si>
  <si>
    <t>giga</t>
  </si>
  <si>
    <t>mega</t>
  </si>
  <si>
    <t>kilo</t>
  </si>
  <si>
    <t>K</t>
  </si>
  <si>
    <t>hecto</t>
  </si>
  <si>
    <t>h</t>
  </si>
  <si>
    <t>deca</t>
  </si>
  <si>
    <t>da</t>
  </si>
  <si>
    <t>deci</t>
  </si>
  <si>
    <t>d</t>
  </si>
  <si>
    <t>centi</t>
  </si>
  <si>
    <t>c</t>
  </si>
  <si>
    <t>milli</t>
  </si>
  <si>
    <t>m</t>
  </si>
  <si>
    <t>micro</t>
  </si>
  <si>
    <t>μ</t>
  </si>
  <si>
    <t>nano</t>
  </si>
  <si>
    <t>n</t>
  </si>
  <si>
    <t>pico</t>
  </si>
  <si>
    <t>p</t>
  </si>
  <si>
    <t>femto</t>
  </si>
  <si>
    <t>f</t>
  </si>
  <si>
    <t>atto</t>
  </si>
  <si>
    <t>a</t>
  </si>
  <si>
    <t>kH</t>
  </si>
  <si>
    <t>Представки в системата SI</t>
  </si>
  <si>
    <t>BG</t>
  </si>
  <si>
    <t>Y</t>
  </si>
  <si>
    <t>йота</t>
  </si>
  <si>
    <t>сета</t>
  </si>
  <si>
    <t>Z</t>
  </si>
  <si>
    <t>EN</t>
  </si>
  <si>
    <t>z</t>
  </si>
  <si>
    <t>y</t>
  </si>
  <si>
    <t>ато</t>
  </si>
  <si>
    <t>септо</t>
  </si>
  <si>
    <t>йокто</t>
  </si>
  <si>
    <t>фемто</t>
  </si>
  <si>
    <t>пико</t>
  </si>
  <si>
    <t>нано</t>
  </si>
  <si>
    <t>микро</t>
  </si>
  <si>
    <t>мили</t>
  </si>
  <si>
    <t>санти</t>
  </si>
  <si>
    <t>деци</t>
  </si>
  <si>
    <t>дека</t>
  </si>
  <si>
    <t>хекто</t>
  </si>
  <si>
    <t>кило</t>
  </si>
  <si>
    <t>мега</t>
  </si>
  <si>
    <t>гига</t>
  </si>
  <si>
    <t>тера</t>
  </si>
  <si>
    <t>пета</t>
  </si>
  <si>
    <t>екса</t>
  </si>
  <si>
    <t>---</t>
  </si>
  <si>
    <t>zetta</t>
  </si>
  <si>
    <t>yotta</t>
  </si>
  <si>
    <t>zepto</t>
  </si>
  <si>
    <t>yokto</t>
  </si>
  <si>
    <t>MH</t>
  </si>
  <si>
    <t>Msol</t>
  </si>
  <si>
    <t>EU</t>
  </si>
  <si>
    <t>USA</t>
  </si>
  <si>
    <t>Min</t>
  </si>
  <si>
    <t>NiceHash HashRate Speed</t>
  </si>
  <si>
    <t>SUM</t>
  </si>
  <si>
    <t>Dim</t>
  </si>
  <si>
    <t>GH/s</t>
  </si>
  <si>
    <t>GSol/s</t>
  </si>
  <si>
    <t>Name</t>
  </si>
  <si>
    <t>Value</t>
  </si>
  <si>
    <t>EUR</t>
  </si>
  <si>
    <t>BTC/Sym</t>
  </si>
  <si>
    <t>Sym/BTC</t>
  </si>
  <si>
    <t>USD/Sym</t>
  </si>
  <si>
    <t>BGN</t>
  </si>
  <si>
    <t>Sym/USD</t>
  </si>
  <si>
    <t>SSD</t>
  </si>
  <si>
    <t>OC</t>
  </si>
  <si>
    <t>SC</t>
  </si>
  <si>
    <t>XT</t>
  </si>
  <si>
    <t>GB</t>
  </si>
  <si>
    <t>X2</t>
  </si>
  <si>
    <t>Ethash</t>
  </si>
  <si>
    <t>1</t>
  </si>
  <si>
    <t>Groestl</t>
  </si>
  <si>
    <t>Chip</t>
  </si>
  <si>
    <t>Ethos</t>
  </si>
  <si>
    <t>Nano</t>
  </si>
  <si>
    <t>Skein</t>
  </si>
  <si>
    <t>BTC/EUR</t>
  </si>
  <si>
    <t>BTC/BGN</t>
  </si>
  <si>
    <t>0.0003</t>
  </si>
  <si>
    <t>750</t>
  </si>
  <si>
    <t>295</t>
  </si>
  <si>
    <t>480</t>
  </si>
  <si>
    <t>580</t>
  </si>
  <si>
    <t>50</t>
  </si>
  <si>
    <t>630</t>
  </si>
  <si>
    <t>400</t>
  </si>
  <si>
    <t>430</t>
  </si>
  <si>
    <t>360</t>
  </si>
  <si>
    <t>4</t>
  </si>
  <si>
    <t>660</t>
  </si>
  <si>
    <t>8</t>
  </si>
  <si>
    <t>850</t>
  </si>
  <si>
    <t>380</t>
  </si>
  <si>
    <t>770</t>
  </si>
  <si>
    <t>570</t>
  </si>
  <si>
    <t>7</t>
  </si>
  <si>
    <t>2</t>
  </si>
  <si>
    <t>610</t>
  </si>
  <si>
    <t>760</t>
  </si>
  <si>
    <t>1080</t>
  </si>
  <si>
    <t>280</t>
  </si>
  <si>
    <t>650</t>
  </si>
  <si>
    <t>980</t>
  </si>
  <si>
    <t>3</t>
  </si>
  <si>
    <t>470</t>
  </si>
  <si>
    <t>1070</t>
  </si>
  <si>
    <t>370</t>
  </si>
  <si>
    <t>270</t>
  </si>
  <si>
    <t>645</t>
  </si>
  <si>
    <t>390</t>
  </si>
  <si>
    <t>6</t>
  </si>
  <si>
    <t>950</t>
  </si>
  <si>
    <t>960</t>
  </si>
  <si>
    <t>940</t>
  </si>
  <si>
    <t>520</t>
  </si>
  <si>
    <t>680</t>
  </si>
  <si>
    <t>730</t>
  </si>
  <si>
    <t>460</t>
  </si>
  <si>
    <t>550</t>
  </si>
  <si>
    <t>860</t>
  </si>
  <si>
    <t>670</t>
  </si>
  <si>
    <t>970</t>
  </si>
  <si>
    <t>290</t>
  </si>
  <si>
    <t>560</t>
  </si>
  <si>
    <t>Dimension</t>
  </si>
  <si>
    <t>0.0042</t>
  </si>
  <si>
    <t>Цена на електроенергията</t>
  </si>
  <si>
    <t>Разход</t>
  </si>
  <si>
    <t>Часа</t>
  </si>
  <si>
    <t>лв./kWh</t>
  </si>
  <si>
    <t>Дневна</t>
  </si>
  <si>
    <t>Нощна</t>
  </si>
  <si>
    <t>Върхова</t>
  </si>
  <si>
    <t>Среднопретеглена за 24 часа</t>
  </si>
  <si>
    <t>Задължения към обществото</t>
  </si>
  <si>
    <t>Акциз по ЗАДС</t>
  </si>
  <si>
    <t>Общо</t>
  </si>
  <si>
    <t>ДДС 20%</t>
  </si>
  <si>
    <t>Пълна цена на електроенергията</t>
  </si>
  <si>
    <t>Забележки:</t>
  </si>
  <si>
    <t>1. Нощната електроенергия винаги е 8 часа както за стопански, така и за битови потребители.</t>
  </si>
  <si>
    <t>2. Дневната електроенергия е 8 часа за стопански и 16 часа за битови потребители.</t>
  </si>
  <si>
    <t>3. Върховата електроенергия е 6 часа за стопански и 0 часа за битови потребители.</t>
  </si>
  <si>
    <t>4. Точните часове на превклюване на различните тарифи са разписани в Приложение 1 към чл.12 ал.4 на Наредбата за образуване и прилагане на цените на електрическата енергия</t>
  </si>
  <si>
    <t>Info</t>
  </si>
  <si>
    <t>ASIC Parameters</t>
  </si>
  <si>
    <t>Algorithm Parameters</t>
  </si>
  <si>
    <t>Source</t>
  </si>
  <si>
    <t>Manufacturer</t>
  </si>
  <si>
    <t>Serie</t>
  </si>
  <si>
    <t>Model</t>
  </si>
  <si>
    <t>Options</t>
  </si>
  <si>
    <t>W</t>
  </si>
  <si>
    <t>Date</t>
  </si>
  <si>
    <t>Baikal</t>
  </si>
  <si>
    <t>BK</t>
  </si>
  <si>
    <t>X</t>
  </si>
  <si>
    <t>Myriad-Groestl</t>
  </si>
  <si>
    <t>Giant</t>
  </si>
  <si>
    <t>B</t>
  </si>
  <si>
    <t>N</t>
  </si>
  <si>
    <t>kH/s</t>
  </si>
  <si>
    <t>halongmining.com</t>
  </si>
  <si>
    <t>Halong Mining</t>
  </si>
  <si>
    <t>DragonMint</t>
  </si>
  <si>
    <t>B29</t>
  </si>
  <si>
    <t>B52</t>
  </si>
  <si>
    <t>T1</t>
  </si>
  <si>
    <t>NiceHash</t>
  </si>
  <si>
    <t>+</t>
  </si>
  <si>
    <t>MH/s</t>
  </si>
  <si>
    <t>X10</t>
  </si>
  <si>
    <t>Mini Miner</t>
  </si>
  <si>
    <t>X11-X13-X14-X15-Qbit-Quark</t>
  </si>
  <si>
    <t>bitman.com</t>
  </si>
  <si>
    <t>Bitman</t>
  </si>
  <si>
    <t>AntMiner</t>
  </si>
  <si>
    <t>D3</t>
  </si>
  <si>
    <t>E3</t>
  </si>
  <si>
    <t>L3+</t>
  </si>
  <si>
    <t>R4</t>
  </si>
  <si>
    <t>S3</t>
  </si>
  <si>
    <t>S4</t>
  </si>
  <si>
    <t>S5</t>
  </si>
  <si>
    <t>S7</t>
  </si>
  <si>
    <t>LN</t>
  </si>
  <si>
    <t>S9</t>
  </si>
  <si>
    <t>13.0 TH/s</t>
  </si>
  <si>
    <t>13.5 TH/s</t>
  </si>
  <si>
    <t>14.0 TH/s</t>
  </si>
  <si>
    <t>V9</t>
  </si>
  <si>
    <t>T9+</t>
  </si>
  <si>
    <t>10.5 TH/s</t>
  </si>
  <si>
    <t>U3</t>
  </si>
  <si>
    <t>X3</t>
  </si>
  <si>
    <t>Canaan</t>
  </si>
  <si>
    <t>Creative Avalon</t>
  </si>
  <si>
    <t>GekkoScience</t>
  </si>
  <si>
    <t>USB Stick Minner</t>
  </si>
  <si>
    <t>BM1384</t>
  </si>
  <si>
    <t>2PAC</t>
  </si>
  <si>
    <t>Gridseed</t>
  </si>
  <si>
    <t>Blade</t>
  </si>
  <si>
    <t>2.5 MHz</t>
  </si>
  <si>
    <t>iBeLink</t>
  </si>
  <si>
    <t>DM22G</t>
  </si>
  <si>
    <t>DM384M</t>
  </si>
  <si>
    <t>DashMaster</t>
  </si>
  <si>
    <t>A5</t>
  </si>
  <si>
    <t>A4</t>
  </si>
  <si>
    <t>Terminator</t>
  </si>
  <si>
    <t>A2</t>
  </si>
  <si>
    <t>LKETC</t>
  </si>
  <si>
    <t>Dragon Miner</t>
  </si>
  <si>
    <t>1 TH/s</t>
  </si>
  <si>
    <t>GPU card Parameters</t>
  </si>
  <si>
    <t>Overclocking</t>
  </si>
  <si>
    <t>Memory</t>
  </si>
  <si>
    <t>GPU Core</t>
  </si>
  <si>
    <t>Miner</t>
  </si>
  <si>
    <t>Operating System</t>
  </si>
  <si>
    <t>Driver Version</t>
  </si>
  <si>
    <t>Internet</t>
  </si>
  <si>
    <t>AMD</t>
  </si>
  <si>
    <t>Firepro</t>
  </si>
  <si>
    <t>V</t>
  </si>
  <si>
    <t>3900</t>
  </si>
  <si>
    <t>Blake256(Decred)</t>
  </si>
  <si>
    <t>Windows 7 Pro x4 SP1</t>
  </si>
  <si>
    <t>14.502.1019</t>
  </si>
  <si>
    <t>SAPPHIRE</t>
  </si>
  <si>
    <t>Radeon</t>
  </si>
  <si>
    <t>HD</t>
  </si>
  <si>
    <t>Windows Server 2008 R2</t>
  </si>
  <si>
    <t>Catalyst 13.9</t>
  </si>
  <si>
    <t>MSI</t>
  </si>
  <si>
    <t>Win 7 x64</t>
  </si>
  <si>
    <t>AMD-Catalyst-Omega-14.12</t>
  </si>
  <si>
    <t>Windows 7 Ultimate 64bit</t>
  </si>
  <si>
    <t>Catalyst 15.20</t>
  </si>
  <si>
    <t>ATI</t>
  </si>
  <si>
    <t>Windows 10</t>
  </si>
  <si>
    <t>Catalyst 15.201</t>
  </si>
  <si>
    <t>5850</t>
  </si>
  <si>
    <t>Extreme</t>
  </si>
  <si>
    <t>windows 7</t>
  </si>
  <si>
    <t>Catalyst 13.12</t>
  </si>
  <si>
    <t>win7</t>
  </si>
  <si>
    <t>Win 7</t>
  </si>
  <si>
    <t>GIGABYTE</t>
  </si>
  <si>
    <t>Windows 7</t>
  </si>
  <si>
    <t>5870</t>
  </si>
  <si>
    <t>Windows 7 Pro</t>
  </si>
  <si>
    <t>Catalyst 15.7.1</t>
  </si>
  <si>
    <t>6550</t>
  </si>
  <si>
    <t>D</t>
  </si>
  <si>
    <t>Windows 8.1</t>
  </si>
  <si>
    <t>Catalyst 15.11.1</t>
  </si>
  <si>
    <t>Windows 10 Pro 64bit</t>
  </si>
  <si>
    <t>Catalyst 15.201.1151.1008 WHQL</t>
  </si>
  <si>
    <t>6770</t>
  </si>
  <si>
    <t>Blake256(Vanilla)</t>
  </si>
  <si>
    <t>HIS</t>
  </si>
  <si>
    <t>ubuntu</t>
  </si>
  <si>
    <t>catalyst</t>
  </si>
  <si>
    <t>Windows 7 x64</t>
  </si>
  <si>
    <t>15.20.1062.1004-150803a1-187669C</t>
  </si>
  <si>
    <t>Catalyst 16</t>
  </si>
  <si>
    <t>win 7</t>
  </si>
  <si>
    <t>POWERCOLOR</t>
  </si>
  <si>
    <t>windows 7 / 64</t>
  </si>
  <si>
    <t>Catalyst 15.201.1151.0</t>
  </si>
  <si>
    <t>Windows 8.1 x64</t>
  </si>
  <si>
    <t>Win 10 x64 pro</t>
  </si>
  <si>
    <t>XFX</t>
  </si>
  <si>
    <t>Windows 7x64</t>
  </si>
  <si>
    <t>Arch Linux</t>
  </si>
  <si>
    <t>Catalyst 15.2</t>
  </si>
  <si>
    <t>15.xx</t>
  </si>
  <si>
    <t>Catalyst 14.12</t>
  </si>
  <si>
    <t>Catalytst 15.12</t>
  </si>
  <si>
    <t>Win 10</t>
  </si>
  <si>
    <t>ASUS</t>
  </si>
  <si>
    <t>Catalyst 15.014</t>
  </si>
  <si>
    <t>7790</t>
  </si>
  <si>
    <t>Dual-X OC</t>
  </si>
  <si>
    <t>Crimson 15.12</t>
  </si>
  <si>
    <t>Crimson 16.3</t>
  </si>
  <si>
    <t>Windows 10 x64</t>
  </si>
  <si>
    <t>Crimson 16.3.2</t>
  </si>
  <si>
    <t>Crimson 16.4.1</t>
  </si>
  <si>
    <t>Ubuntu 14.04</t>
  </si>
  <si>
    <t>fglrx-updates</t>
  </si>
  <si>
    <t>Crimson 15.11</t>
  </si>
  <si>
    <t>Radeon Software Version 16.4.1</t>
  </si>
  <si>
    <t>Catalyst 15.5</t>
  </si>
  <si>
    <t>Crimson 16.1</t>
  </si>
  <si>
    <t>7870</t>
  </si>
  <si>
    <t>Catalyst 15.12</t>
  </si>
  <si>
    <t>Twin Frozr III</t>
  </si>
  <si>
    <t>Windows 10 64bit Enterprize</t>
  </si>
  <si>
    <t>Catalist 16.4.2</t>
  </si>
  <si>
    <t>CLUB3D</t>
  </si>
  <si>
    <t>Catalyst 16.1.1</t>
  </si>
  <si>
    <t>win 7 64</t>
  </si>
  <si>
    <t>Crimson 16.4.2</t>
  </si>
  <si>
    <t>windows 10 pro</t>
  </si>
  <si>
    <t>7950</t>
  </si>
  <si>
    <t>Unbuntu 15.04</t>
  </si>
  <si>
    <t>Catalyst 15.7?</t>
  </si>
  <si>
    <t>windows 10 64 bit</t>
  </si>
  <si>
    <t>catalyst 15.8</t>
  </si>
  <si>
    <t>Catalyst 5.11</t>
  </si>
  <si>
    <t>Catalyst 15.4</t>
  </si>
  <si>
    <t>Catalyst 16.2</t>
  </si>
  <si>
    <t>Catalyst 16.3.2</t>
  </si>
  <si>
    <t>Windows 7 64</t>
  </si>
  <si>
    <t>Windows 7 64 bit</t>
  </si>
  <si>
    <t>Windows7 x64</t>
  </si>
  <si>
    <t>Catalyst 15.11</t>
  </si>
  <si>
    <t>Crimson 16.3.1</t>
  </si>
  <si>
    <t>Windows Server 2012 R2</t>
  </si>
  <si>
    <t>Catalyst 15.8</t>
  </si>
  <si>
    <t>DELL</t>
  </si>
  <si>
    <t>7970</t>
  </si>
  <si>
    <t>16.1 Hotfix</t>
  </si>
  <si>
    <t>Catalyst 16.4.1</t>
  </si>
  <si>
    <t>Catalyst 14.x</t>
  </si>
  <si>
    <t>Catalist 16.1</t>
  </si>
  <si>
    <t>Windows 7 X64</t>
  </si>
  <si>
    <t>Crimson 5.12</t>
  </si>
  <si>
    <t>win10</t>
  </si>
  <si>
    <t>WINDOWS 7</t>
  </si>
  <si>
    <t>CATALYST 15</t>
  </si>
  <si>
    <t>Crimson Edition 15.12</t>
  </si>
  <si>
    <t>VTX3D</t>
  </si>
  <si>
    <t>Windows 8,1 x64</t>
  </si>
  <si>
    <t>Windows 10 Pro 64-bit</t>
  </si>
  <si>
    <t>AMD Radeon Crimson Edition 16.1.1</t>
  </si>
  <si>
    <t>Catalist 15.14</t>
  </si>
  <si>
    <t>7990</t>
  </si>
  <si>
    <t>8500</t>
  </si>
  <si>
    <t>Windows 8.1 Pro</t>
  </si>
  <si>
    <t>Catalyst 14.41</t>
  </si>
  <si>
    <t>R7</t>
  </si>
  <si>
    <t>fglrx_pci</t>
  </si>
  <si>
    <t>Windows 7 64b</t>
  </si>
  <si>
    <t>260</t>
  </si>
  <si>
    <t>Windows 8.1 pro 64bit</t>
  </si>
  <si>
    <t>Catalyst 15</t>
  </si>
  <si>
    <t>Catalyst 16.3.1</t>
  </si>
  <si>
    <t>windows 8.1 x64</t>
  </si>
  <si>
    <t>crimson 16.3.2</t>
  </si>
  <si>
    <t>win 10 x64</t>
  </si>
  <si>
    <t>crimson 16.2.1</t>
  </si>
  <si>
    <t>Crimson 16.6.1</t>
  </si>
  <si>
    <t>Windows 10 Pro</t>
  </si>
  <si>
    <t>Ubuntu 15.10</t>
  </si>
  <si>
    <t>Catalyist 15</t>
  </si>
  <si>
    <t>Window 10 64 Bits</t>
  </si>
  <si>
    <t>Gaming</t>
  </si>
  <si>
    <t>ethOS</t>
  </si>
  <si>
    <t>fglrx 2.15</t>
  </si>
  <si>
    <t>Win7 64</t>
  </si>
  <si>
    <t>Nitro</t>
  </si>
  <si>
    <t>Win 10 pro x64</t>
  </si>
  <si>
    <t>Catalyst 15.301.1201.0</t>
  </si>
  <si>
    <t>Strix</t>
  </si>
  <si>
    <t>Crimson 16.15 FIX</t>
  </si>
  <si>
    <t>catalyst 15.4</t>
  </si>
  <si>
    <t>Win 8.1</t>
  </si>
  <si>
    <t>Widnows 10 64bit</t>
  </si>
  <si>
    <t>Catalist 15.12</t>
  </si>
  <si>
    <t>8 win 10</t>
  </si>
  <si>
    <t>catalyst 15.2</t>
  </si>
  <si>
    <t>Windows 8</t>
  </si>
  <si>
    <t>Catalyst</t>
  </si>
  <si>
    <t>windows 7 x64</t>
  </si>
  <si>
    <t>Catalyst 15.1</t>
  </si>
  <si>
    <t>w7 x67</t>
  </si>
  <si>
    <t>Crimson 16.4fix</t>
  </si>
  <si>
    <t>Catalust 16.2</t>
  </si>
  <si>
    <t>Win 10 / 64</t>
  </si>
  <si>
    <t>Windows 10, 64bit</t>
  </si>
  <si>
    <t>15.201.1151.1008</t>
  </si>
  <si>
    <t>Ubuntu</t>
  </si>
  <si>
    <t>Catalyst 16.3</t>
  </si>
  <si>
    <t>windows 10</t>
  </si>
  <si>
    <t>catalyst 15.12</t>
  </si>
  <si>
    <t>Crimson 15.11.1 Beta</t>
  </si>
  <si>
    <t>Windows 10 64bit</t>
  </si>
  <si>
    <t>Ubuntu 14.04LTS</t>
  </si>
  <si>
    <t>Win 7 Pro SP1 x64</t>
  </si>
  <si>
    <t>Crimson 15.2</t>
  </si>
  <si>
    <t>Windows 10 64 bits</t>
  </si>
  <si>
    <t>Catalyst 16.11 hotfix</t>
  </si>
  <si>
    <t>R9</t>
  </si>
  <si>
    <t>Dual X</t>
  </si>
  <si>
    <t>Windows 7 x86</t>
  </si>
  <si>
    <t>OS</t>
  </si>
  <si>
    <t>Windows 7 Home premium x64</t>
  </si>
  <si>
    <t>Catalys 14.xx</t>
  </si>
  <si>
    <t>15.20.3</t>
  </si>
  <si>
    <t>Win 7(x64)</t>
  </si>
  <si>
    <t>Catalist 15.30</t>
  </si>
  <si>
    <t>Catalyst 16.15</t>
  </si>
  <si>
    <t>Crimsom 15.11</t>
  </si>
  <si>
    <t>Windows 7 64-bit</t>
  </si>
  <si>
    <t>windows</t>
  </si>
  <si>
    <t>catalyst 14.1</t>
  </si>
  <si>
    <t>Crimson 16.2</t>
  </si>
  <si>
    <t>Windows 7 x86_64</t>
  </si>
  <si>
    <t>Catalyst 15.30</t>
  </si>
  <si>
    <t>Crimson Edition 16.6.1 Hotfix</t>
  </si>
  <si>
    <t>???</t>
  </si>
  <si>
    <t>Direct CU II</t>
  </si>
  <si>
    <t>EthOS</t>
  </si>
  <si>
    <t>last</t>
  </si>
  <si>
    <t>Linux</t>
  </si>
  <si>
    <t>Arch</t>
  </si>
  <si>
    <t>15.12-15.302</t>
  </si>
  <si>
    <t>IceQ</t>
  </si>
  <si>
    <t>Windows 10 64 Bits</t>
  </si>
  <si>
    <t>RoyalQueen</t>
  </si>
  <si>
    <t>Tri Crossfire</t>
  </si>
  <si>
    <t>Tri-x</t>
  </si>
  <si>
    <t>15.201.1151.1010</t>
  </si>
  <si>
    <t>Vapor TriX</t>
  </si>
  <si>
    <t>Vapor-X</t>
  </si>
  <si>
    <t>Vapor-x Tri</t>
  </si>
  <si>
    <t>Windows 8.1 64 bit</t>
  </si>
  <si>
    <t>Windforce</t>
  </si>
  <si>
    <t>Catalyst 15.7</t>
  </si>
  <si>
    <t>WindForce</t>
  </si>
  <si>
    <t>win 10</t>
  </si>
  <si>
    <t>15,12</t>
  </si>
  <si>
    <t>Windows 10 64Bit</t>
  </si>
  <si>
    <t>Ubuntu 12.04</t>
  </si>
  <si>
    <t>Catalyst 14.9</t>
  </si>
  <si>
    <t>Catalyst 14.11.2</t>
  </si>
  <si>
    <t>windows 7 64 bit</t>
  </si>
  <si>
    <t>catalyst 15.7</t>
  </si>
  <si>
    <t>Windows 8.1 64bit</t>
  </si>
  <si>
    <t>RADEON</t>
  </si>
  <si>
    <t>Ubuntu 14.4</t>
  </si>
  <si>
    <t>Windows 7 Ultimate</t>
  </si>
  <si>
    <t>Catalyst 15.300.1025.1001</t>
  </si>
  <si>
    <t>windows 8.1 pro</t>
  </si>
  <si>
    <t>Catalyst 15.9</t>
  </si>
  <si>
    <t>windows 8</t>
  </si>
  <si>
    <t>catalist 14</t>
  </si>
  <si>
    <t>Ubuntu 14.04 LTS</t>
  </si>
  <si>
    <t>win 8.1 pro 64</t>
  </si>
  <si>
    <t>Windows 7 Ult</t>
  </si>
  <si>
    <t>Catalyst 14.501.1003</t>
  </si>
  <si>
    <t>WIN7 64 bit</t>
  </si>
  <si>
    <t>(ref)</t>
  </si>
  <si>
    <t>Crimson 16.1.1</t>
  </si>
  <si>
    <t>Crimson 16</t>
  </si>
  <si>
    <t>Crimson 16.7.3</t>
  </si>
  <si>
    <t>Tri-X</t>
  </si>
  <si>
    <t>Crimson 16.2.1</t>
  </si>
  <si>
    <t>Tri-X OC</t>
  </si>
  <si>
    <t>Windows 10 Pro x64</t>
  </si>
  <si>
    <t>Windows 7 Ultimate x64</t>
  </si>
  <si>
    <t>9.14.10.01197 Crimson 16.5.3</t>
  </si>
  <si>
    <t>Win7 x64</t>
  </si>
  <si>
    <t>Windows 7 (x64) Ultimate</t>
  </si>
  <si>
    <t>V15_201</t>
  </si>
  <si>
    <t>Window 10 Pro</t>
  </si>
  <si>
    <t>Catalyst 16.6.1</t>
  </si>
  <si>
    <t>ubuntu 14.04</t>
  </si>
  <si>
    <t>ethos</t>
  </si>
  <si>
    <t>X Black</t>
  </si>
  <si>
    <t>X Direct CU II</t>
  </si>
  <si>
    <t>Windows 10 Pro 64-Bit</t>
  </si>
  <si>
    <t xml:space="preserve">ASUS </t>
  </si>
  <si>
    <t>Windows 7 64Bit</t>
  </si>
  <si>
    <t>Catalyst 16.1</t>
  </si>
  <si>
    <t>Win 7 64</t>
  </si>
  <si>
    <t>Crimson 15.30</t>
  </si>
  <si>
    <t>latest</t>
  </si>
  <si>
    <t>Wondows 10</t>
  </si>
  <si>
    <t>Catalyst 16.2.1</t>
  </si>
  <si>
    <t>w. 8.1</t>
  </si>
  <si>
    <t xml:space="preserve">SAPPHIRE </t>
  </si>
  <si>
    <t>Chrimson 16.1.1</t>
  </si>
  <si>
    <t>Crimson</t>
  </si>
  <si>
    <t>Windows 10 pro</t>
  </si>
  <si>
    <t xml:space="preserve">MSI </t>
  </si>
  <si>
    <t>WIN 10</t>
  </si>
  <si>
    <t>Cat 15.7</t>
  </si>
  <si>
    <t>Black Edition</t>
  </si>
  <si>
    <t>G1</t>
  </si>
  <si>
    <t>Win 8.1 x64</t>
  </si>
  <si>
    <t>G1 Gaming</t>
  </si>
  <si>
    <t>IceQ X2 OC</t>
  </si>
  <si>
    <t>16.4.xx</t>
  </si>
  <si>
    <t>Win 7 / 64</t>
  </si>
  <si>
    <t>Catalyst 15.15.1004</t>
  </si>
  <si>
    <t>PCS+</t>
  </si>
  <si>
    <t>Catalyst 16.9.2</t>
  </si>
  <si>
    <t>crimson 15.12</t>
  </si>
  <si>
    <t>Windows 10 (64 Bits)</t>
  </si>
  <si>
    <t>Catalyst 15,1</t>
  </si>
  <si>
    <t>Ubuntu 14.04.04 LTS</t>
  </si>
  <si>
    <t>15.20.1013</t>
  </si>
  <si>
    <t>Windous7</t>
  </si>
  <si>
    <t>W7</t>
  </si>
  <si>
    <t>ethOS 1.0.5</t>
  </si>
  <si>
    <t>Ubuntu 14.04 latest</t>
  </si>
  <si>
    <t>fglrx 15.302 ( equal 15.12 )</t>
  </si>
  <si>
    <t>windows 10 64bit</t>
  </si>
  <si>
    <t>Catalist 15.11</t>
  </si>
  <si>
    <t>ethOS V1.04</t>
  </si>
  <si>
    <t>Catalyst 15.301</t>
  </si>
  <si>
    <t>15.15.1004</t>
  </si>
  <si>
    <t>Catalysis 15.1</t>
  </si>
  <si>
    <t>64bit windows 7</t>
  </si>
  <si>
    <t>crimson</t>
  </si>
  <si>
    <t>CATALYST 15.11.1</t>
  </si>
  <si>
    <t>Winows 10 64bit</t>
  </si>
  <si>
    <t>win7 ultimate</t>
  </si>
  <si>
    <t>Catalyst 16.5.1</t>
  </si>
  <si>
    <t>Windows 10 Pro 64 bit</t>
  </si>
  <si>
    <t>Crimson 15.20</t>
  </si>
  <si>
    <t>Crimson-16.1.1</t>
  </si>
  <si>
    <t>Catalyst 16.5.3</t>
  </si>
  <si>
    <t>Win 10 64 bit</t>
  </si>
  <si>
    <t>Catalyst 15.10</t>
  </si>
  <si>
    <t>Win7 - 64bit</t>
  </si>
  <si>
    <t>windows 10 64x</t>
  </si>
  <si>
    <t>catalyst 15.11</t>
  </si>
  <si>
    <t>16.1.1 Hotfix</t>
  </si>
  <si>
    <t>X Strix</t>
  </si>
  <si>
    <t>Ethos Default</t>
  </si>
  <si>
    <t>16.6.1 Crimson</t>
  </si>
  <si>
    <t>Catalyst 5.7</t>
  </si>
  <si>
    <t>Crimson 16.9.1</t>
  </si>
  <si>
    <t>EthOs</t>
  </si>
  <si>
    <t>x11</t>
  </si>
  <si>
    <t>x13</t>
  </si>
  <si>
    <t>win 10 64</t>
  </si>
  <si>
    <t>Default Ethos driver</t>
  </si>
  <si>
    <t>Ubuntu 15.04</t>
  </si>
  <si>
    <t>Crimson Edition 16.4.1</t>
  </si>
  <si>
    <t>Ubunto 15.04</t>
  </si>
  <si>
    <t>latest msi 390</t>
  </si>
  <si>
    <t>WINDOWS 10</t>
  </si>
  <si>
    <t>Crimson 16.4</t>
  </si>
  <si>
    <t>Windows 10 64-bit</t>
  </si>
  <si>
    <t>Crimson 16.15.2211</t>
  </si>
  <si>
    <t>Windows7</t>
  </si>
  <si>
    <t>Crimson 16.9.2</t>
  </si>
  <si>
    <t>Crimson 15.12-15.302</t>
  </si>
  <si>
    <t>windows 8.1</t>
  </si>
  <si>
    <t>crimson 16.1.1</t>
  </si>
  <si>
    <t>Crimson 16.11 hotfix</t>
  </si>
  <si>
    <t>Radeon 15.12</t>
  </si>
  <si>
    <t>Fury</t>
  </si>
  <si>
    <t>Windows 10 64 bit</t>
  </si>
  <si>
    <t>Windows 10 Pro 64Bit</t>
  </si>
  <si>
    <t>Win 10 pro</t>
  </si>
  <si>
    <t>Ubuntu Server 15.10</t>
  </si>
  <si>
    <t>Crimson 15.302</t>
  </si>
  <si>
    <t>LinuxMmint 17.3</t>
  </si>
  <si>
    <t>Catalyst 15.302</t>
  </si>
  <si>
    <t>RX</t>
  </si>
  <si>
    <t>Crimson 16.6</t>
  </si>
  <si>
    <t>Windows 7 64bit</t>
  </si>
  <si>
    <t>Crimson Edition 16.8.2 Hotfix</t>
  </si>
  <si>
    <t>Crimson 16.8.3</t>
  </si>
  <si>
    <t>Black</t>
  </si>
  <si>
    <t>Crimson 16.7.1</t>
  </si>
  <si>
    <t>Red Devil</t>
  </si>
  <si>
    <t>Win 10 64x</t>
  </si>
  <si>
    <t>Windows 7/64</t>
  </si>
  <si>
    <t>Crimson 16.7.2</t>
  </si>
  <si>
    <t>win 8.1gpu</t>
  </si>
  <si>
    <t>Crimson 16.5.2</t>
  </si>
  <si>
    <t>Ubuntu 16.04</t>
  </si>
  <si>
    <t>amdgpu-pro 16.30.3-306809</t>
  </si>
  <si>
    <t>Windows 10 64bits</t>
  </si>
  <si>
    <t>Hynix</t>
  </si>
  <si>
    <t>the better...Crimson</t>
  </si>
  <si>
    <t>Windows 10 64 Bit</t>
  </si>
  <si>
    <t>Win 10 Pro 64</t>
  </si>
  <si>
    <t>Win 10 x64</t>
  </si>
  <si>
    <t>Mateev</t>
  </si>
  <si>
    <t>GYGABYTE</t>
  </si>
  <si>
    <t>SgMiner</t>
  </si>
  <si>
    <t>Claymore</t>
  </si>
  <si>
    <t>Sols/s</t>
  </si>
  <si>
    <t>Prospector</t>
  </si>
  <si>
    <t>ZOTAC</t>
  </si>
  <si>
    <t>Nvidia</t>
  </si>
  <si>
    <t>GeForce</t>
  </si>
  <si>
    <t>GT</t>
  </si>
  <si>
    <t>Cryptonight</t>
  </si>
  <si>
    <t>cuda 14</t>
  </si>
  <si>
    <t>Cuda</t>
  </si>
  <si>
    <t>GAINWARD</t>
  </si>
  <si>
    <t>GeForce 340.52</t>
  </si>
  <si>
    <t>OTHER</t>
  </si>
  <si>
    <t>840</t>
  </si>
  <si>
    <t>ForceWare 353.62</t>
  </si>
  <si>
    <t>GTX</t>
  </si>
  <si>
    <t>geforce 364.51</t>
  </si>
  <si>
    <t>Ti</t>
  </si>
  <si>
    <t>Windows 10 (x64)</t>
  </si>
  <si>
    <t>cuda 7.5.18</t>
  </si>
  <si>
    <t>NVIDIA</t>
  </si>
  <si>
    <t>10.18.13.5891</t>
  </si>
  <si>
    <t>EVGA</t>
  </si>
  <si>
    <t>Ti DS SC</t>
  </si>
  <si>
    <t>1.5</t>
  </si>
  <si>
    <t>Windows 10 Pro 64</t>
  </si>
  <si>
    <t>10.18.13.5906</t>
  </si>
  <si>
    <t>PALIT</t>
  </si>
  <si>
    <t>cuda 7.5</t>
  </si>
  <si>
    <t>Cuda 3.0</t>
  </si>
  <si>
    <t>win7 64bit</t>
  </si>
  <si>
    <t>INNO3D</t>
  </si>
  <si>
    <t>windows10</t>
  </si>
  <si>
    <t>FTW2</t>
  </si>
  <si>
    <t>NVidia 10.18.13.6472</t>
  </si>
  <si>
    <t>FTW</t>
  </si>
  <si>
    <t>nvidia 58.6</t>
  </si>
  <si>
    <t>Windows Vista</t>
  </si>
  <si>
    <t>cuda 7</t>
  </si>
  <si>
    <t>Window 7 64-bit</t>
  </si>
  <si>
    <t>CUDA 361.43</t>
  </si>
  <si>
    <t>Windoes 7 64bit</t>
  </si>
  <si>
    <t>Windows 10 10586.71</t>
  </si>
  <si>
    <t>Geforce 355.98</t>
  </si>
  <si>
    <t>Debian 8 Jessie</t>
  </si>
  <si>
    <t>Cuda 7.5.18 linux</t>
  </si>
  <si>
    <t>Win7</t>
  </si>
  <si>
    <t>ForceWare 358.50</t>
  </si>
  <si>
    <t>Ti DualX</t>
  </si>
  <si>
    <t>ForceWare 361.43</t>
  </si>
  <si>
    <t>Ti SC</t>
  </si>
  <si>
    <t>352.79, CUDA 7.5</t>
  </si>
  <si>
    <t>Ti StormX Dual</t>
  </si>
  <si>
    <t>Cuda 358.91</t>
  </si>
  <si>
    <t>Forceware 353.30</t>
  </si>
  <si>
    <t>GR 364.51</t>
  </si>
  <si>
    <t>CUDA 14</t>
  </si>
  <si>
    <t>Windows 7 (64bit)</t>
  </si>
  <si>
    <t>Nvidia 367.27</t>
  </si>
  <si>
    <t>Windows 10 64x</t>
  </si>
  <si>
    <t>latest (Driver booster)</t>
  </si>
  <si>
    <t>response.write(9623091*9278955)</t>
  </si>
  <si>
    <t>PNY</t>
  </si>
  <si>
    <t>Windowns 10</t>
  </si>
  <si>
    <t>Classified</t>
  </si>
  <si>
    <t>Cuda 14</t>
  </si>
  <si>
    <t>780</t>
  </si>
  <si>
    <t>AMP! Edition</t>
  </si>
  <si>
    <t>WIndows 7</t>
  </si>
  <si>
    <t>Lightning</t>
  </si>
  <si>
    <t>Cuda 7.5</t>
  </si>
  <si>
    <t>Ti AMP!</t>
  </si>
  <si>
    <t>win10_64bit</t>
  </si>
  <si>
    <t>Win10 64x</t>
  </si>
  <si>
    <t>Latest</t>
  </si>
  <si>
    <t>Windows 10 - 64bits</t>
  </si>
  <si>
    <t>SSC</t>
  </si>
  <si>
    <t>Mint 18</t>
  </si>
  <si>
    <t>Windows 7 SP1</t>
  </si>
  <si>
    <t>Current</t>
  </si>
  <si>
    <t>nvidia</t>
  </si>
  <si>
    <t>WHQL 364.72</t>
  </si>
  <si>
    <t>100 ME</t>
  </si>
  <si>
    <t xml:space="preserve">GALAX </t>
  </si>
  <si>
    <t>EVOC</t>
  </si>
  <si>
    <t>Cuda 6.5</t>
  </si>
  <si>
    <t>Windows10 64Bit</t>
  </si>
  <si>
    <t>10.18.13.6472</t>
  </si>
  <si>
    <t>GALAX</t>
  </si>
  <si>
    <t>HOF</t>
  </si>
  <si>
    <t>Jetstream</t>
  </si>
  <si>
    <t>Windows 10 Pro x64 v.1511</t>
  </si>
  <si>
    <t>Mini</t>
  </si>
  <si>
    <t>gefordert 362.49</t>
  </si>
  <si>
    <t xml:space="preserve">EVGA </t>
  </si>
  <si>
    <t>CUDA</t>
  </si>
  <si>
    <t>SSC 3975</t>
  </si>
  <si>
    <t>SSC 3975-KR</t>
  </si>
  <si>
    <t>SSC ACX 2.0</t>
  </si>
  <si>
    <t>SSC ACX 2.0+</t>
  </si>
  <si>
    <t>Twin Turbo II</t>
  </si>
  <si>
    <t>Xtreme</t>
  </si>
  <si>
    <t>GEforce 353.90</t>
  </si>
  <si>
    <t>SC ACX 2.0</t>
  </si>
  <si>
    <t>Geforce 369.00</t>
  </si>
  <si>
    <t>Cuda11</t>
  </si>
  <si>
    <t>REFERENCE</t>
  </si>
  <si>
    <t>Nvidia 364.72</t>
  </si>
  <si>
    <t>Ti Classified</t>
  </si>
  <si>
    <t>Ti Hybrid</t>
  </si>
  <si>
    <t>Ti Seahawk</t>
  </si>
  <si>
    <t>latest 361</t>
  </si>
  <si>
    <t>Nvidia 347.88</t>
  </si>
  <si>
    <t>Gentoo 2.2</t>
  </si>
  <si>
    <t>Cuda 364.15</t>
  </si>
  <si>
    <t>Windws 8.1</t>
  </si>
  <si>
    <t>GeForce 372.54</t>
  </si>
  <si>
    <t>Titan</t>
  </si>
  <si>
    <t>CryptoNightV7</t>
  </si>
  <si>
    <t>USD/BGN</t>
  </si>
  <si>
    <t>NiceHash Lowest Price in BTC</t>
  </si>
  <si>
    <t>NiceHash Lowest Price in USD</t>
  </si>
  <si>
    <t>Coefficient</t>
  </si>
  <si>
    <t>$/Day</t>
  </si>
  <si>
    <t>Power Parameters</t>
  </si>
  <si>
    <t>PSU %</t>
  </si>
  <si>
    <t>All W</t>
  </si>
  <si>
    <t>Days</t>
  </si>
  <si>
    <t>API</t>
  </si>
  <si>
    <t>HashRate Dimensions</t>
  </si>
  <si>
    <t>ASIC</t>
  </si>
  <si>
    <t>For Lookup with USD Prices to API &amp; ASIC HashRates</t>
  </si>
  <si>
    <t>Mining</t>
  </si>
  <si>
    <t>Profit</t>
  </si>
  <si>
    <t>Hardware Buy Price in USD</t>
  </si>
  <si>
    <t>Delivery</t>
  </si>
  <si>
    <t>Cost</t>
  </si>
  <si>
    <t xml:space="preserve"> </t>
  </si>
  <si>
    <t>Blake2b(Sia)</t>
  </si>
  <si>
    <t>InnoSilicon</t>
  </si>
  <si>
    <t>innosilicon.com</t>
  </si>
  <si>
    <t>A6</t>
  </si>
  <si>
    <t>LTCMaster</t>
  </si>
  <si>
    <t>A5+</t>
  </si>
  <si>
    <t>A4+</t>
  </si>
  <si>
    <t>A8</t>
  </si>
  <si>
    <t>Obelisk</t>
  </si>
  <si>
    <t>obelisk.tech</t>
  </si>
  <si>
    <t>DCR1</t>
  </si>
  <si>
    <t>SC1</t>
  </si>
  <si>
    <t>X1</t>
  </si>
  <si>
    <t>Забележка</t>
  </si>
  <si>
    <t>Няма налични. Първи експедиции през Април 2018.</t>
  </si>
  <si>
    <t>PinIdea</t>
  </si>
  <si>
    <t>RR-200</t>
  </si>
  <si>
    <t>Out of stock</t>
  </si>
  <si>
    <t>pinidea.io</t>
  </si>
  <si>
    <t>DR-100</t>
  </si>
  <si>
    <t>X11 Miner</t>
  </si>
  <si>
    <t>CryptoNight Miner</t>
  </si>
  <si>
    <t>Pro</t>
  </si>
  <si>
    <t>DRX</t>
  </si>
  <si>
    <t>Varyag</t>
  </si>
  <si>
    <t>Kuznetsov</t>
  </si>
  <si>
    <t>DR3</t>
  </si>
  <si>
    <t>DR2</t>
  </si>
  <si>
    <t>DR-1</t>
  </si>
  <si>
    <t>asicminer.co</t>
  </si>
  <si>
    <t>Compact</t>
  </si>
  <si>
    <t>Standard</t>
  </si>
  <si>
    <t>Air</t>
  </si>
  <si>
    <t>48TH/s</t>
  </si>
  <si>
    <t>ASICminer</t>
  </si>
  <si>
    <t>Sol</t>
  </si>
  <si>
    <t>Algo 1</t>
  </si>
  <si>
    <t>Algo 2</t>
  </si>
  <si>
    <t>Algorithms</t>
  </si>
  <si>
    <t>Speed 1</t>
  </si>
  <si>
    <t>Speed 2</t>
  </si>
  <si>
    <t>ALL</t>
  </si>
  <si>
    <t>WhatToMine</t>
  </si>
  <si>
    <t>x</t>
  </si>
  <si>
    <t>56</t>
  </si>
  <si>
    <t>64</t>
  </si>
  <si>
    <t>Vega</t>
  </si>
  <si>
    <t>1050</t>
  </si>
  <si>
    <t>+150</t>
  </si>
  <si>
    <t>+500</t>
  </si>
  <si>
    <t>1060</t>
  </si>
  <si>
    <t>bakalminer.com</t>
  </si>
  <si>
    <t>0.0011</t>
  </si>
  <si>
    <t>0.0075</t>
  </si>
  <si>
    <t>0.0311</t>
  </si>
  <si>
    <t>0.0017</t>
  </si>
  <si>
    <t>0.0041</t>
  </si>
  <si>
    <t>0.1732</t>
  </si>
  <si>
    <t>1.0806</t>
  </si>
  <si>
    <t>10510.12341933</t>
  </si>
  <si>
    <t>0.0646</t>
  </si>
  <si>
    <t>273141315.4459021</t>
  </si>
  <si>
    <t>0.018</t>
  </si>
  <si>
    <t>256061.9474185</t>
  </si>
  <si>
    <t>2177.9459801</t>
  </si>
  <si>
    <t>0.1701</t>
  </si>
  <si>
    <t>1739.18290462</t>
  </si>
  <si>
    <t>0.1575</t>
  </si>
  <si>
    <t>5364.233849</t>
  </si>
  <si>
    <t>0.1167</t>
  </si>
  <si>
    <t>5.35618924</t>
  </si>
  <si>
    <t>0.03885582</t>
  </si>
  <si>
    <t>0.1281</t>
  </si>
  <si>
    <t>2398.350745</t>
  </si>
  <si>
    <t>0.0695</t>
  </si>
  <si>
    <t>3942.7285334</t>
  </si>
  <si>
    <t>3.6141</t>
  </si>
  <si>
    <t>1565.71805922</t>
  </si>
  <si>
    <t>957.01817</t>
  </si>
  <si>
    <t>0.0000414</t>
  </si>
  <si>
    <t>0.0051</t>
  </si>
  <si>
    <t>3505.00419077</t>
  </si>
  <si>
    <t>85456.3574091</t>
  </si>
  <si>
    <t>0.0649</t>
  </si>
  <si>
    <t>0.0480327</t>
  </si>
  <si>
    <t>0.0332</t>
  </si>
  <si>
    <t>25542.58268641</t>
  </si>
  <si>
    <t>0.35</t>
  </si>
  <si>
    <t>0.07919448</t>
  </si>
  <si>
    <t>11158.5403201</t>
  </si>
  <si>
    <t>32.79571942</t>
  </si>
  <si>
    <t>801.555322</t>
  </si>
  <si>
    <t>0.0206</t>
  </si>
  <si>
    <t>9458.31802867</t>
  </si>
  <si>
    <t>15.94870449</t>
  </si>
  <si>
    <t>0.02522175</t>
  </si>
  <si>
    <t>9833.1020625</t>
  </si>
  <si>
    <t>202322057.39702293</t>
  </si>
  <si>
    <t>176294.58582062</t>
  </si>
  <si>
    <t>1251.8850335</t>
  </si>
  <si>
    <t>2992.69799008</t>
  </si>
  <si>
    <t>3.590033</t>
  </si>
  <si>
    <t>4400.12234026</t>
  </si>
  <si>
    <t>4.53807262</t>
  </si>
  <si>
    <t>0.01325183</t>
  </si>
  <si>
    <t>3899.1080156</t>
  </si>
  <si>
    <t>4436.17947141</t>
  </si>
  <si>
    <t>1791.56760339</t>
  </si>
  <si>
    <t>204.3232</t>
  </si>
  <si>
    <t>0.0000328</t>
  </si>
  <si>
    <t>2538.69379266</t>
  </si>
  <si>
    <t>174097.3654638</t>
  </si>
  <si>
    <t>0.16543035</t>
  </si>
  <si>
    <t>47507.26917744</t>
  </si>
  <si>
    <t>0.07411335</t>
  </si>
  <si>
    <t>19266.7107857</t>
  </si>
  <si>
    <t>43.81684193</t>
  </si>
  <si>
    <t>862.3439708</t>
  </si>
  <si>
    <t>9287.90883702</t>
  </si>
  <si>
    <t>12.80423108</t>
  </si>
  <si>
    <t>0.02139776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</si>
</sst>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,##0.0"/>
    <numFmt numFmtId="165" formatCode="#,##0.000"/>
    <numFmt numFmtId="166" formatCode="#,##0.000000"/>
    <numFmt numFmtId="167" formatCode="0.0000"/>
    <numFmt numFmtId="168" formatCode="0.00000000"/>
    <numFmt numFmtId="169" formatCode="0.0"/>
    <numFmt numFmtId="170" formatCode="0.000"/>
    <numFmt numFmtId="171" formatCode="#,##0.00000"/>
    <numFmt numFmtId="172" formatCode="0.00000"/>
    <numFmt numFmtId="173" formatCode="#,##0.000\ _л_в_.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0"/>
      <color rgb="FF333333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1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333333"/>
      <name val="Calibri"/>
      <family val="2"/>
      <charset val="204"/>
      <scheme val="minor"/>
    </font>
    <font>
      <sz val="11"/>
      <color rgb="FF333333"/>
      <name val="Calibri"/>
      <family val="2"/>
      <charset val="204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2">
    <xf numFmtId="0" fontId="0" fillId="0" borderId="0" xfId="0"/>
    <xf numFmtId="3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167" fontId="0" fillId="0" borderId="1" xfId="0" applyNumberForma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168" fontId="0" fillId="0" borderId="1" xfId="0" applyNumberFormat="1" applyBorder="1" applyAlignment="1">
      <alignment horizontal="center"/>
    </xf>
    <xf numFmtId="4" fontId="0" fillId="0" borderId="0" xfId="0" applyNumberFormat="1"/>
    <xf numFmtId="4" fontId="2" fillId="2" borderId="1" xfId="0" applyNumberFormat="1" applyFont="1" applyFill="1" applyBorder="1" applyAlignment="1">
      <alignment horizontal="center"/>
    </xf>
    <xf numFmtId="4" fontId="0" fillId="0" borderId="1" xfId="0" applyNumberFormat="1" applyBorder="1"/>
    <xf numFmtId="168" fontId="2" fillId="2" borderId="1" xfId="0" applyNumberFormat="1" applyFont="1" applyFill="1" applyBorder="1" applyAlignment="1">
      <alignment horizontal="center"/>
    </xf>
    <xf numFmtId="168" fontId="0" fillId="0" borderId="0" xfId="0" applyNumberFormat="1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166" fontId="0" fillId="0" borderId="1" xfId="0" applyNumberFormat="1" applyBorder="1"/>
    <xf numFmtId="166" fontId="0" fillId="0" borderId="0" xfId="0" applyNumberFormat="1"/>
    <xf numFmtId="168" fontId="2" fillId="2" borderId="1" xfId="0" applyNumberFormat="1" applyFont="1" applyFill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168" fontId="0" fillId="0" borderId="0" xfId="0" applyNumberFormat="1" applyAlignment="1">
      <alignment horizontal="right"/>
    </xf>
    <xf numFmtId="0" fontId="2" fillId="2" borderId="1" xfId="0" applyFont="1" applyFill="1" applyBorder="1"/>
    <xf numFmtId="0" fontId="0" fillId="0" borderId="7" xfId="0" applyNumberFormat="1" applyBorder="1" applyAlignment="1">
      <alignment horizontal="center"/>
    </xf>
    <xf numFmtId="0" fontId="0" fillId="0" borderId="6" xfId="0" applyNumberFormat="1" applyBorder="1"/>
    <xf numFmtId="4" fontId="0" fillId="0" borderId="4" xfId="0" applyNumberFormat="1" applyBorder="1"/>
    <xf numFmtId="0" fontId="0" fillId="4" borderId="7" xfId="0" applyNumberFormat="1" applyFill="1" applyBorder="1" applyAlignment="1">
      <alignment horizontal="center"/>
    </xf>
    <xf numFmtId="4" fontId="0" fillId="4" borderId="8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167" fontId="0" fillId="0" borderId="3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167" fontId="0" fillId="0" borderId="2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7" xfId="0" applyNumberFormat="1" applyBorder="1"/>
    <xf numFmtId="4" fontId="0" fillId="0" borderId="8" xfId="0" applyNumberFormat="1" applyBorder="1"/>
    <xf numFmtId="0" fontId="0" fillId="0" borderId="1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0" borderId="0" xfId="0" applyFont="1"/>
    <xf numFmtId="0" fontId="7" fillId="2" borderId="1" xfId="0" applyFont="1" applyFill="1" applyBorder="1" applyAlignment="1">
      <alignment horizontal="center"/>
    </xf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172" fontId="0" fillId="0" borderId="1" xfId="0" applyNumberFormat="1" applyFont="1" applyBorder="1"/>
    <xf numFmtId="172" fontId="9" fillId="2" borderId="1" xfId="0" applyNumberFormat="1" applyFont="1" applyFill="1" applyBorder="1"/>
    <xf numFmtId="0" fontId="2" fillId="0" borderId="0" xfId="0" applyFont="1"/>
    <xf numFmtId="49" fontId="12" fillId="3" borderId="1" xfId="0" applyNumberFormat="1" applyFont="1" applyFill="1" applyBorder="1" applyAlignment="1">
      <alignment horizontal="left" vertical="center"/>
    </xf>
    <xf numFmtId="49" fontId="12" fillId="3" borderId="1" xfId="0" applyNumberFormat="1" applyFont="1" applyFill="1" applyBorder="1" applyAlignment="1">
      <alignment vertical="center"/>
    </xf>
    <xf numFmtId="49" fontId="12" fillId="5" borderId="1" xfId="0" applyNumberFormat="1" applyFont="1" applyFill="1" applyBorder="1" applyAlignment="1">
      <alignment horizontal="left" vertical="center"/>
    </xf>
    <xf numFmtId="0" fontId="12" fillId="5" borderId="1" xfId="0" applyNumberFormat="1" applyFont="1" applyFill="1" applyBorder="1" applyAlignment="1">
      <alignment horizontal="left" vertical="center"/>
    </xf>
    <xf numFmtId="49" fontId="12" fillId="5" borderId="1" xfId="0" applyNumberFormat="1" applyFont="1" applyFill="1" applyBorder="1" applyAlignment="1">
      <alignment horizontal="center" vertical="center"/>
    </xf>
    <xf numFmtId="14" fontId="12" fillId="5" borderId="1" xfId="0" applyNumberFormat="1" applyFont="1" applyFill="1" applyBorder="1" applyAlignment="1">
      <alignment horizontal="center" vertical="center"/>
    </xf>
    <xf numFmtId="1" fontId="12" fillId="5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/>
    </xf>
    <xf numFmtId="49" fontId="13" fillId="0" borderId="1" xfId="0" applyNumberFormat="1" applyFont="1" applyBorder="1" applyAlignment="1">
      <alignment vertical="center"/>
    </xf>
    <xf numFmtId="1" fontId="13" fillId="0" borderId="1" xfId="0" applyNumberFormat="1" applyFont="1" applyBorder="1" applyAlignment="1">
      <alignment horizontal="right" vertical="center"/>
    </xf>
    <xf numFmtId="9" fontId="13" fillId="0" borderId="1" xfId="0" applyNumberFormat="1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right" vertical="center"/>
    </xf>
    <xf numFmtId="0" fontId="13" fillId="0" borderId="1" xfId="0" applyNumberFormat="1" applyFont="1" applyBorder="1" applyAlignment="1">
      <alignment horizontal="right" vertical="center"/>
    </xf>
    <xf numFmtId="49" fontId="13" fillId="0" borderId="1" xfId="0" applyNumberFormat="1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169" fontId="13" fillId="0" borderId="1" xfId="0" applyNumberFormat="1" applyFont="1" applyBorder="1" applyAlignment="1">
      <alignment horizontal="right" vertical="center"/>
    </xf>
    <xf numFmtId="171" fontId="0" fillId="0" borderId="1" xfId="0" applyNumberFormat="1" applyBorder="1"/>
    <xf numFmtId="0" fontId="10" fillId="2" borderId="1" xfId="0" applyFont="1" applyFill="1" applyBorder="1" applyAlignment="1">
      <alignment vertical="center"/>
    </xf>
    <xf numFmtId="1" fontId="11" fillId="3" borderId="1" xfId="0" applyNumberFormat="1" applyFont="1" applyFill="1" applyBorder="1" applyAlignment="1">
      <alignment horizontal="center" vertical="center"/>
    </xf>
    <xf numFmtId="1" fontId="12" fillId="7" borderId="1" xfId="0" applyNumberFormat="1" applyFont="1" applyFill="1" applyBorder="1" applyAlignment="1">
      <alignment horizontal="center" vertical="center"/>
    </xf>
    <xf numFmtId="9" fontId="12" fillId="7" borderId="1" xfId="0" applyNumberFormat="1" applyFont="1" applyFill="1" applyBorder="1" applyAlignment="1">
      <alignment horizontal="center" vertical="center"/>
    </xf>
    <xf numFmtId="1" fontId="11" fillId="7" borderId="1" xfId="0" applyNumberFormat="1" applyFont="1" applyFill="1" applyBorder="1" applyAlignment="1">
      <alignment horizontal="center" vertical="center"/>
    </xf>
    <xf numFmtId="2" fontId="11" fillId="7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right" vertical="center"/>
    </xf>
    <xf numFmtId="2" fontId="11" fillId="5" borderId="4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167" fontId="0" fillId="0" borderId="1" xfId="0" applyNumberFormat="1" applyBorder="1" applyAlignment="1">
      <alignment horizontal="right" vertical="center"/>
    </xf>
    <xf numFmtId="2" fontId="11" fillId="5" borderId="1" xfId="0" applyNumberFormat="1" applyFont="1" applyFill="1" applyBorder="1" applyAlignment="1">
      <alignment horizontal="center" vertical="center"/>
    </xf>
    <xf numFmtId="2" fontId="16" fillId="0" borderId="1" xfId="0" applyNumberFormat="1" applyFont="1" applyBorder="1" applyAlignment="1">
      <alignment horizontal="right" vertical="center"/>
    </xf>
    <xf numFmtId="1" fontId="11" fillId="5" borderId="1" xfId="0" applyNumberFormat="1" applyFont="1" applyFill="1" applyBorder="1" applyAlignment="1">
      <alignment horizontal="center" vertical="center"/>
    </xf>
    <xf numFmtId="2" fontId="11" fillId="3" borderId="1" xfId="0" applyNumberFormat="1" applyFont="1" applyFill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2" fontId="15" fillId="0" borderId="0" xfId="0" applyNumberFormat="1" applyFont="1" applyAlignment="1">
      <alignment horizontal="right" vertical="center"/>
    </xf>
    <xf numFmtId="1" fontId="0" fillId="0" borderId="0" xfId="0" applyNumberFormat="1" applyAlignment="1">
      <alignment horizontal="right" vertical="center"/>
    </xf>
    <xf numFmtId="9" fontId="0" fillId="0" borderId="0" xfId="0" applyNumberFormat="1" applyAlignment="1">
      <alignment horizontal="center" vertical="center"/>
    </xf>
    <xf numFmtId="1" fontId="15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49" fontId="18" fillId="6" borderId="1" xfId="0" applyNumberFormat="1" applyFont="1" applyFill="1" applyBorder="1" applyAlignment="1">
      <alignment horizontal="left" vertical="center"/>
    </xf>
    <xf numFmtId="170" fontId="18" fillId="6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19" fillId="0" borderId="1" xfId="0" applyNumberFormat="1" applyFont="1" applyBorder="1" applyAlignment="1">
      <alignment horizontal="center" vertical="center"/>
    </xf>
    <xf numFmtId="170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vertical="center"/>
    </xf>
    <xf numFmtId="169" fontId="1" fillId="0" borderId="1" xfId="0" applyNumberFormat="1" applyFont="1" applyBorder="1" applyAlignment="1">
      <alignment vertical="center"/>
    </xf>
    <xf numFmtId="49" fontId="1" fillId="0" borderId="0" xfId="0" applyNumberFormat="1" applyFont="1" applyAlignment="1">
      <alignment horizontal="center" vertical="center"/>
    </xf>
    <xf numFmtId="170" fontId="1" fillId="0" borderId="0" xfId="0" applyNumberFormat="1" applyFont="1" applyAlignment="1">
      <alignment vertical="center"/>
    </xf>
    <xf numFmtId="170" fontId="17" fillId="0" borderId="1" xfId="0" applyNumberFormat="1" applyFont="1" applyBorder="1" applyAlignment="1">
      <alignment horizontal="right" vertical="center"/>
    </xf>
    <xf numFmtId="170" fontId="9" fillId="5" borderId="1" xfId="0" applyNumberFormat="1" applyFont="1" applyFill="1" applyBorder="1" applyAlignment="1">
      <alignment horizontal="center" vertical="center"/>
    </xf>
    <xf numFmtId="170" fontId="17" fillId="0" borderId="0" xfId="0" applyNumberFormat="1" applyFont="1" applyAlignment="1">
      <alignment horizontal="right" vertical="center"/>
    </xf>
    <xf numFmtId="170" fontId="5" fillId="5" borderId="1" xfId="0" applyNumberFormat="1" applyFont="1" applyFill="1" applyBorder="1" applyAlignment="1">
      <alignment horizontal="center" vertical="center"/>
    </xf>
    <xf numFmtId="170" fontId="6" fillId="0" borderId="1" xfId="0" applyNumberFormat="1" applyFont="1" applyBorder="1" applyAlignment="1">
      <alignment horizontal="right" vertical="center"/>
    </xf>
    <xf numFmtId="170" fontId="6" fillId="0" borderId="0" xfId="0" applyNumberFormat="1" applyFont="1" applyAlignment="1">
      <alignment horizontal="right" vertical="center"/>
    </xf>
    <xf numFmtId="1" fontId="1" fillId="0" borderId="0" xfId="0" applyNumberFormat="1" applyFont="1" applyAlignment="1">
      <alignment vertical="center"/>
    </xf>
    <xf numFmtId="173" fontId="11" fillId="7" borderId="1" xfId="0" applyNumberFormat="1" applyFont="1" applyFill="1" applyBorder="1" applyAlignment="1">
      <alignment horizontal="center" vertical="center"/>
    </xf>
    <xf numFmtId="173" fontId="1" fillId="0" borderId="1" xfId="0" applyNumberFormat="1" applyFont="1" applyBorder="1" applyAlignment="1">
      <alignment vertical="center"/>
    </xf>
    <xf numFmtId="173" fontId="1" fillId="0" borderId="0" xfId="0" applyNumberFormat="1" applyFont="1" applyAlignment="1">
      <alignment vertical="center"/>
    </xf>
    <xf numFmtId="49" fontId="6" fillId="0" borderId="1" xfId="0" applyNumberFormat="1" applyFont="1" applyBorder="1" applyAlignment="1">
      <alignment horizontal="left" vertical="center"/>
    </xf>
    <xf numFmtId="49" fontId="20" fillId="3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/>
    </xf>
    <xf numFmtId="49" fontId="20" fillId="3" borderId="1" xfId="0" applyNumberFormat="1" applyFont="1" applyFill="1" applyBorder="1" applyAlignment="1">
      <alignment horizontal="center" vertical="center"/>
    </xf>
    <xf numFmtId="1" fontId="20" fillId="4" borderId="1" xfId="0" applyNumberFormat="1" applyFont="1" applyFill="1" applyBorder="1" applyAlignment="1">
      <alignment horizontal="left" vertical="center"/>
    </xf>
    <xf numFmtId="49" fontId="20" fillId="8" borderId="1" xfId="0" applyNumberFormat="1" applyFont="1" applyFill="1" applyBorder="1" applyAlignment="1">
      <alignment horizontal="left" vertical="center"/>
    </xf>
    <xf numFmtId="170" fontId="20" fillId="5" borderId="1" xfId="0" applyNumberFormat="1" applyFont="1" applyFill="1" applyBorder="1" applyAlignment="1">
      <alignment horizontal="left" vertical="center"/>
    </xf>
    <xf numFmtId="49" fontId="20" fillId="5" borderId="1" xfId="0" applyNumberFormat="1" applyFont="1" applyFill="1" applyBorder="1" applyAlignment="1">
      <alignment horizontal="left" vertical="center"/>
    </xf>
    <xf numFmtId="0" fontId="21" fillId="0" borderId="1" xfId="0" applyFont="1" applyBorder="1" applyAlignment="1">
      <alignment vertical="center"/>
    </xf>
    <xf numFmtId="49" fontId="21" fillId="0" borderId="1" xfId="0" applyNumberFormat="1" applyFont="1" applyBorder="1" applyAlignment="1">
      <alignment horizontal="left" vertical="center"/>
    </xf>
    <xf numFmtId="49" fontId="21" fillId="0" borderId="1" xfId="0" applyNumberFormat="1" applyFont="1" applyBorder="1" applyAlignment="1">
      <alignment horizontal="center" vertical="center"/>
    </xf>
    <xf numFmtId="1" fontId="21" fillId="0" borderId="1" xfId="0" applyNumberFormat="1" applyFont="1" applyBorder="1" applyAlignment="1">
      <alignment horizontal="center" vertical="center"/>
    </xf>
    <xf numFmtId="170" fontId="21" fillId="0" borderId="1" xfId="0" applyNumberFormat="1" applyFont="1" applyBorder="1" applyAlignment="1">
      <alignment horizontal="right" vertical="center"/>
    </xf>
    <xf numFmtId="2" fontId="21" fillId="0" borderId="1" xfId="0" applyNumberFormat="1" applyFont="1" applyBorder="1" applyAlignment="1">
      <alignment horizontal="right" vertical="center"/>
    </xf>
    <xf numFmtId="1" fontId="21" fillId="0" borderId="1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169" fontId="21" fillId="0" borderId="1" xfId="0" applyNumberFormat="1" applyFont="1" applyBorder="1" applyAlignment="1">
      <alignment horizontal="right" vertical="center"/>
    </xf>
    <xf numFmtId="0" fontId="21" fillId="0" borderId="0" xfId="0" applyFont="1" applyAlignment="1">
      <alignment vertical="center"/>
    </xf>
    <xf numFmtId="49" fontId="21" fillId="0" borderId="0" xfId="0" applyNumberFormat="1" applyFont="1" applyAlignment="1">
      <alignment horizontal="left" vertical="center"/>
    </xf>
    <xf numFmtId="49" fontId="21" fillId="0" borderId="0" xfId="0" applyNumberFormat="1" applyFont="1" applyAlignment="1">
      <alignment horizontal="center" vertical="center"/>
    </xf>
    <xf numFmtId="1" fontId="21" fillId="0" borderId="0" xfId="0" applyNumberFormat="1" applyFont="1" applyAlignment="1">
      <alignment horizontal="center" vertical="center"/>
    </xf>
    <xf numFmtId="170" fontId="21" fillId="0" borderId="0" xfId="0" applyNumberFormat="1" applyFont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" fontId="21" fillId="0" borderId="1" xfId="0" quotePrefix="1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6" xfId="0" applyFont="1" applyBorder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10" fillId="5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7" borderId="4" xfId="0" applyNumberFormat="1" applyFont="1" applyFill="1" applyBorder="1" applyAlignment="1">
      <alignment horizontal="center" vertical="center"/>
    </xf>
    <xf numFmtId="49" fontId="10" fillId="7" borderId="5" xfId="0" applyNumberFormat="1" applyFont="1" applyFill="1" applyBorder="1" applyAlignment="1">
      <alignment horizontal="center" vertical="center"/>
    </xf>
    <xf numFmtId="49" fontId="10" fillId="7" borderId="6" xfId="0" applyNumberFormat="1" applyFont="1" applyFill="1" applyBorder="1" applyAlignment="1">
      <alignment horizontal="center" vertical="center"/>
    </xf>
    <xf numFmtId="49" fontId="16" fillId="3" borderId="1" xfId="0" applyNumberFormat="1" applyFont="1" applyFill="1" applyBorder="1" applyAlignment="1">
      <alignment horizontal="center" vertical="center"/>
    </xf>
    <xf numFmtId="49" fontId="20" fillId="8" borderId="1" xfId="0" applyNumberFormat="1" applyFont="1" applyFill="1" applyBorder="1" applyAlignment="1">
      <alignment horizontal="center" vertical="center"/>
    </xf>
    <xf numFmtId="49" fontId="20" fillId="5" borderId="1" xfId="0" applyNumberFormat="1" applyFont="1" applyFill="1" applyBorder="1" applyAlignment="1">
      <alignment horizontal="center" vertical="center"/>
    </xf>
    <xf numFmtId="49" fontId="2" fillId="6" borderId="4" xfId="0" applyNumberFormat="1" applyFont="1" applyFill="1" applyBorder="1" applyAlignment="1">
      <alignment horizontal="center" vertical="center"/>
    </xf>
    <xf numFmtId="49" fontId="2" fillId="6" borderId="6" xfId="0" applyNumberFormat="1" applyFont="1" applyFill="1" applyBorder="1" applyAlignment="1">
      <alignment horizontal="center" vertical="center"/>
    </xf>
    <xf numFmtId="49" fontId="10" fillId="7" borderId="1" xfId="0" applyNumberFormat="1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left" vertical="center"/>
    </xf>
    <xf numFmtId="0" fontId="20" fillId="2" borderId="3" xfId="0" applyFont="1" applyFill="1" applyBorder="1" applyAlignment="1">
      <alignment horizontal="left" vertical="center"/>
    </xf>
    <xf numFmtId="49" fontId="20" fillId="3" borderId="4" xfId="0" applyNumberFormat="1" applyFont="1" applyFill="1" applyBorder="1" applyAlignment="1">
      <alignment horizontal="center" vertical="center"/>
    </xf>
    <xf numFmtId="49" fontId="20" fillId="3" borderId="5" xfId="0" applyNumberFormat="1" applyFont="1" applyFill="1" applyBorder="1" applyAlignment="1">
      <alignment horizontal="center" vertical="center"/>
    </xf>
    <xf numFmtId="49" fontId="20" fillId="3" borderId="6" xfId="0" applyNumberFormat="1" applyFont="1" applyFill="1" applyBorder="1" applyAlignment="1">
      <alignment horizontal="center" vertical="center"/>
    </xf>
    <xf numFmtId="1" fontId="20" fillId="4" borderId="4" xfId="0" applyNumberFormat="1" applyFont="1" applyFill="1" applyBorder="1" applyAlignment="1">
      <alignment horizontal="center" vertical="center"/>
    </xf>
    <xf numFmtId="1" fontId="20" fillId="4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25"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7" formatCode="0.00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99CC"/>
        </patternFill>
      </fill>
    </dxf>
  </dxfs>
  <tableStyles count="0" defaultTableStyle="TableStyleMedium2" defaultPivotStyle="PivotStyleMedium9"/>
  <colors>
    <mruColors>
      <color rgb="FFFF66FF"/>
      <color rgb="FFFF0066"/>
      <color rgb="FFFF99CC"/>
      <color rgb="FF00FF00"/>
      <color rgb="FF00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1" xr16:uid="{00000000-0016-0000-0300-000000000000}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3"/>
      <queryTableField id="2" name="Valu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2" xr16:uid="{00000000-0016-0000-0400-000001000000}" autoFormatId="16" applyNumberFormats="0" applyBorderFormats="0" applyFontFormats="0" applyPatternFormats="0" applyAlignmentFormats="0" applyWidthHeightFormats="0">
  <queryTableRefresh nextId="13">
    <queryTableFields count="3">
      <queryTableField id="9" name="Algo" tableColumnId="10"/>
      <queryTableField id="10" name="Price" tableColumnId="11"/>
      <queryTableField id="11" name="Speed" tableColumnId="1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3" xr16:uid="{00000000-0016-0000-0500-000002000000}" autoFormatId="16" applyNumberFormats="0" applyBorderFormats="0" applyFontFormats="0" applyPatternFormats="0" applyAlignmentFormats="0" applyWidthHeightFormats="0">
  <queryTableRefresh nextId="4">
    <queryTableFields count="3">
      <queryTableField id="1" name="Algo" tableColumnId="4"/>
      <queryTableField id="2" name="Price" tableColumnId="2"/>
      <queryTableField id="3" name="Speed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BTC_Prices" displayName="BTC_Prices" ref="A1:B4" tableType="queryTable" headerRowDxfId="23" headerRowBorderDxfId="22" tableBorderDxfId="21" totalsRowBorderDxfId="20">
  <autoFilter ref="A1:B4" xr:uid="{95F77D68-7F12-40E2-9601-80CE40E77FF2}"/>
  <tableColumns count="2">
    <tableColumn id="3" xr3:uid="{00000000-0010-0000-0200-000003000000}" uniqueName="3" name="Name" totalsRowLabel="Total" queryTableFieldId="1" dataDxfId="7" totalsRowDxfId="19"/>
    <tableColumn id="2" xr3:uid="{00000000-0010-0000-0200-000002000000}" uniqueName="2" name="Value" totalsRowFunction="sum" queryTableFieldId="2" dataDxfId="6" totalsRowDxfId="18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NiceHash_EU" displayName="NiceHash_EU" ref="A1:C32" tableType="queryTable" totalsRowShown="0" headerRowDxfId="17" dataDxfId="15" headerRowBorderDxfId="16" tableBorderDxfId="14" totalsRowBorderDxfId="13">
  <tableColumns count="3">
    <tableColumn id="10" xr3:uid="{00000000-0010-0000-0000-00000A000000}" uniqueName="10" name="Algo" queryTableFieldId="9" dataDxfId="5"/>
    <tableColumn id="11" xr3:uid="{00000000-0010-0000-0000-00000B000000}" uniqueName="11" name="Price" queryTableFieldId="10" dataDxfId="4"/>
    <tableColumn id="12" xr3:uid="{00000000-0010-0000-0000-00000C000000}" uniqueName="12" name="Speed" queryTableFieldId="11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NiceHash_USA" displayName="NiceHash_USA" ref="A1:C32" tableType="queryTable" totalsRowShown="0" headerRowDxfId="12" dataDxfId="10" headerRowBorderDxfId="11" tableBorderDxfId="9" totalsRowBorderDxfId="8">
  <tableColumns count="3">
    <tableColumn id="4" xr3:uid="{00000000-0010-0000-0100-000004000000}" uniqueName="4" name="Algo" queryTableFieldId="1" dataDxfId="2"/>
    <tableColumn id="2" xr3:uid="{00000000-0010-0000-0100-000002000000}" uniqueName="2" name="Price" queryTableFieldId="2" dataDxfId="1"/>
    <tableColumn id="3" xr3:uid="{00000000-0010-0000-0100-000003000000}" uniqueName="3" name="Speed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7D1F7-C55B-49E8-BE8C-8042101796D2}">
  <dimension ref="A1:C18"/>
  <sheetViews>
    <sheetView workbookViewId="0">
      <selection activeCell="C39" sqref="C39"/>
    </sheetView>
  </sheetViews>
  <sheetFormatPr defaultRowHeight="15" x14ac:dyDescent="0.25"/>
  <cols>
    <col min="1" max="1" width="24.140625" style="69" customWidth="1"/>
    <col min="2" max="16384" width="9.140625" style="69"/>
  </cols>
  <sheetData>
    <row r="1" spans="1:3" s="67" customFormat="1" x14ac:dyDescent="0.25">
      <c r="A1" s="67" t="s">
        <v>188</v>
      </c>
    </row>
    <row r="3" spans="1:3" x14ac:dyDescent="0.25">
      <c r="A3" s="68" t="s">
        <v>189</v>
      </c>
      <c r="B3" s="68" t="s">
        <v>190</v>
      </c>
      <c r="C3" s="68" t="s">
        <v>191</v>
      </c>
    </row>
    <row r="4" spans="1:3" x14ac:dyDescent="0.25">
      <c r="A4" s="70" t="s">
        <v>192</v>
      </c>
      <c r="B4" s="71">
        <v>16</v>
      </c>
      <c r="C4" s="72">
        <v>0.19162999999999999</v>
      </c>
    </row>
    <row r="5" spans="1:3" x14ac:dyDescent="0.25">
      <c r="A5" s="70" t="s">
        <v>193</v>
      </c>
      <c r="B5" s="71">
        <v>8</v>
      </c>
      <c r="C5" s="72">
        <v>0.11744</v>
      </c>
    </row>
    <row r="6" spans="1:3" x14ac:dyDescent="0.25">
      <c r="A6" s="70" t="s">
        <v>194</v>
      </c>
      <c r="B6" s="71">
        <v>0</v>
      </c>
      <c r="C6" s="72"/>
    </row>
    <row r="7" spans="1:3" s="74" customFormat="1" x14ac:dyDescent="0.25">
      <c r="A7" s="164" t="s">
        <v>195</v>
      </c>
      <c r="B7" s="165"/>
      <c r="C7" s="73">
        <f>(B4*C4+B5*C5+B6*C6)/24</f>
        <v>0.16690000000000002</v>
      </c>
    </row>
    <row r="8" spans="1:3" x14ac:dyDescent="0.25">
      <c r="A8" s="166" t="s">
        <v>196</v>
      </c>
      <c r="B8" s="167"/>
      <c r="C8" s="72"/>
    </row>
    <row r="9" spans="1:3" x14ac:dyDescent="0.25">
      <c r="A9" s="166" t="s">
        <v>197</v>
      </c>
      <c r="B9" s="167"/>
      <c r="C9" s="72">
        <v>2E-3</v>
      </c>
    </row>
    <row r="10" spans="1:3" s="74" customFormat="1" x14ac:dyDescent="0.25">
      <c r="A10" s="164" t="s">
        <v>198</v>
      </c>
      <c r="B10" s="165"/>
      <c r="C10" s="73">
        <f>SUM(C7:C9)</f>
        <v>0.16890000000000002</v>
      </c>
    </row>
    <row r="11" spans="1:3" x14ac:dyDescent="0.25">
      <c r="A11" s="166" t="s">
        <v>199</v>
      </c>
      <c r="B11" s="167"/>
      <c r="C11" s="72">
        <f>C10*0.2</f>
        <v>3.3780000000000004E-2</v>
      </c>
    </row>
    <row r="12" spans="1:3" s="74" customFormat="1" x14ac:dyDescent="0.25">
      <c r="A12" s="164" t="s">
        <v>200</v>
      </c>
      <c r="B12" s="165"/>
      <c r="C12" s="73">
        <f>C10+C11</f>
        <v>0.20268000000000003</v>
      </c>
    </row>
    <row r="14" spans="1:3" x14ac:dyDescent="0.25">
      <c r="A14" s="69" t="s">
        <v>201</v>
      </c>
    </row>
    <row r="15" spans="1:3" x14ac:dyDescent="0.25">
      <c r="A15" s="69" t="s">
        <v>202</v>
      </c>
    </row>
    <row r="16" spans="1:3" x14ac:dyDescent="0.25">
      <c r="A16" s="69" t="s">
        <v>203</v>
      </c>
    </row>
    <row r="17" spans="1:1" x14ac:dyDescent="0.25">
      <c r="A17" s="69" t="s">
        <v>204</v>
      </c>
    </row>
    <row r="18" spans="1:1" x14ac:dyDescent="0.25">
      <c r="A18" s="69" t="s">
        <v>205</v>
      </c>
    </row>
  </sheetData>
  <mergeCells count="6">
    <mergeCell ref="A12:B12"/>
    <mergeCell ref="A7:B7"/>
    <mergeCell ref="A8:B8"/>
    <mergeCell ref="A9:B9"/>
    <mergeCell ref="A10:B10"/>
    <mergeCell ref="A11:B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12B60-1449-4CD2-907F-F4CDFECFA368}">
  <dimension ref="A1:Z97"/>
  <sheetViews>
    <sheetView workbookViewId="0">
      <pane ySplit="2" topLeftCell="A3" activePane="bottomLeft" state="frozen"/>
      <selection pane="bottomLeft" activeCell="C21" sqref="C21"/>
    </sheetView>
  </sheetViews>
  <sheetFormatPr defaultRowHeight="15" x14ac:dyDescent="0.25"/>
  <cols>
    <col min="1" max="1" width="16.140625" style="2" bestFit="1" customWidth="1"/>
    <col min="2" max="2" width="15.42578125" style="2" bestFit="1" customWidth="1"/>
    <col min="3" max="3" width="24.7109375" style="2" bestFit="1" customWidth="1"/>
    <col min="4" max="4" width="9.5703125" style="2" bestFit="1" customWidth="1"/>
    <col min="5" max="5" width="11" style="2" bestFit="1" customWidth="1"/>
    <col min="6" max="6" width="15.85546875" style="2" bestFit="1" customWidth="1"/>
    <col min="7" max="7" width="7.5703125" style="109" bestFit="1" customWidth="1"/>
    <col min="8" max="8" width="5.42578125" style="2" bestFit="1" customWidth="1"/>
    <col min="9" max="9" width="7.140625" style="110" bestFit="1" customWidth="1"/>
    <col min="10" max="10" width="7" style="111" bestFit="1" customWidth="1"/>
    <col min="11" max="11" width="6.85546875" style="112" bestFit="1" customWidth="1"/>
    <col min="12" max="12" width="7" style="113" bestFit="1" customWidth="1"/>
    <col min="13" max="13" width="7.5703125" style="110" bestFit="1" customWidth="1"/>
    <col min="14" max="14" width="14.7109375" style="114" bestFit="1" customWidth="1"/>
    <col min="15" max="15" width="10.140625" style="115" bestFit="1" customWidth="1"/>
    <col min="16" max="16" width="5.7109375" style="111" bestFit="1" customWidth="1"/>
    <col min="17" max="17" width="8.42578125" style="113" bestFit="1" customWidth="1"/>
    <col min="18" max="18" width="5" style="113" bestFit="1" customWidth="1"/>
    <col min="19" max="19" width="8.140625" style="110" bestFit="1" customWidth="1"/>
    <col min="20" max="20" width="6" style="116" bestFit="1" customWidth="1"/>
    <col min="21" max="21" width="49.28515625" style="2" bestFit="1" customWidth="1"/>
    <col min="22" max="16384" width="9.140625" style="2"/>
  </cols>
  <sheetData>
    <row r="1" spans="1:21" x14ac:dyDescent="0.25">
      <c r="A1" s="93" t="s">
        <v>206</v>
      </c>
      <c r="B1" s="171" t="s">
        <v>207</v>
      </c>
      <c r="C1" s="171"/>
      <c r="D1" s="171"/>
      <c r="E1" s="171"/>
      <c r="F1" s="170" t="s">
        <v>208</v>
      </c>
      <c r="G1" s="170"/>
      <c r="H1" s="170"/>
      <c r="I1" s="100" t="s">
        <v>785</v>
      </c>
      <c r="J1" s="172" t="s">
        <v>777</v>
      </c>
      <c r="K1" s="173"/>
      <c r="L1" s="173"/>
      <c r="M1" s="174"/>
      <c r="N1" s="170" t="s">
        <v>787</v>
      </c>
      <c r="O1" s="170"/>
      <c r="P1" s="170"/>
      <c r="Q1" s="170"/>
      <c r="R1" s="170"/>
      <c r="S1" s="175" t="s">
        <v>786</v>
      </c>
      <c r="T1" s="175"/>
      <c r="U1" s="168" t="s">
        <v>804</v>
      </c>
    </row>
    <row r="2" spans="1:21" x14ac:dyDescent="0.25">
      <c r="A2" s="93" t="s">
        <v>209</v>
      </c>
      <c r="B2" s="75" t="s">
        <v>210</v>
      </c>
      <c r="C2" s="75" t="s">
        <v>211</v>
      </c>
      <c r="D2" s="76" t="s">
        <v>212</v>
      </c>
      <c r="E2" s="75" t="s">
        <v>213</v>
      </c>
      <c r="F2" s="77" t="s">
        <v>36</v>
      </c>
      <c r="G2" s="78" t="s">
        <v>7</v>
      </c>
      <c r="H2" s="77" t="s">
        <v>114</v>
      </c>
      <c r="I2" s="104" t="s">
        <v>776</v>
      </c>
      <c r="J2" s="95" t="s">
        <v>214</v>
      </c>
      <c r="K2" s="96" t="s">
        <v>778</v>
      </c>
      <c r="L2" s="97" t="s">
        <v>779</v>
      </c>
      <c r="M2" s="98" t="s">
        <v>776</v>
      </c>
      <c r="N2" s="79" t="s">
        <v>209</v>
      </c>
      <c r="O2" s="80" t="s">
        <v>215</v>
      </c>
      <c r="P2" s="81" t="s">
        <v>6</v>
      </c>
      <c r="Q2" s="106" t="s">
        <v>788</v>
      </c>
      <c r="R2" s="106" t="s">
        <v>789</v>
      </c>
      <c r="S2" s="107" t="s">
        <v>776</v>
      </c>
      <c r="T2" s="94" t="s">
        <v>780</v>
      </c>
      <c r="U2" s="169"/>
    </row>
    <row r="3" spans="1:21" x14ac:dyDescent="0.25">
      <c r="A3" s="90" t="s">
        <v>820</v>
      </c>
      <c r="B3" s="82" t="s">
        <v>825</v>
      </c>
      <c r="C3" s="82"/>
      <c r="D3" s="83" t="s">
        <v>823</v>
      </c>
      <c r="E3" s="82" t="s">
        <v>824</v>
      </c>
      <c r="F3" s="82" t="s">
        <v>9</v>
      </c>
      <c r="G3" s="87">
        <v>48</v>
      </c>
      <c r="H3" s="88" t="s">
        <v>2</v>
      </c>
      <c r="I3" s="99">
        <f>IFERROR(VLOOKUP(F3,NiceHash!$S$3:$W$33,4,FALSE)*G3,"")</f>
        <v>25.037502623999998</v>
      </c>
      <c r="J3" s="84"/>
      <c r="K3" s="85">
        <v>0.95</v>
      </c>
      <c r="L3" s="86">
        <f t="shared" ref="L3:L34" si="0">IFERROR(J3/K3,J3)</f>
        <v>0</v>
      </c>
      <c r="M3" s="99">
        <f>L3*24/1000*EL!$C$12/Prices!$M$2</f>
        <v>0</v>
      </c>
      <c r="N3" s="90" t="s">
        <v>820</v>
      </c>
      <c r="O3" s="89">
        <v>43202</v>
      </c>
      <c r="P3" s="84">
        <v>3900</v>
      </c>
      <c r="Q3" s="86">
        <f t="shared" ref="Q3:Q34" si="1">IF(P3&gt;0,P3*0.25,"")</f>
        <v>975</v>
      </c>
      <c r="R3" s="86">
        <f t="shared" ref="R3:R34" si="2">IFERROR(P3+Q3,"")</f>
        <v>4875</v>
      </c>
      <c r="S3" s="105">
        <f t="shared" ref="S3:S34" si="3">IFERROR(I3-M3,"")</f>
        <v>25.037502623999998</v>
      </c>
      <c r="T3" s="108">
        <f t="shared" ref="T3:T34" si="4">IFERROR(IF(P3/S3&gt;0,R3/S3,"∞"),"∞")</f>
        <v>194.70791768692658</v>
      </c>
      <c r="U3" s="3"/>
    </row>
    <row r="4" spans="1:21" x14ac:dyDescent="0.25">
      <c r="A4" s="90" t="s">
        <v>820</v>
      </c>
      <c r="B4" s="82" t="s">
        <v>825</v>
      </c>
      <c r="C4" s="82"/>
      <c r="D4" s="83" t="s">
        <v>821</v>
      </c>
      <c r="E4" s="82" t="s">
        <v>822</v>
      </c>
      <c r="F4" s="82" t="s">
        <v>9</v>
      </c>
      <c r="G4" s="87">
        <v>24</v>
      </c>
      <c r="H4" s="88" t="s">
        <v>2</v>
      </c>
      <c r="I4" s="99">
        <f>IFERROR(VLOOKUP(F4,NiceHash!$S$3:$W$33,4,FALSE)*G4,"")</f>
        <v>12.518751311999999</v>
      </c>
      <c r="J4" s="84">
        <v>3500</v>
      </c>
      <c r="K4" s="85">
        <v>0.85</v>
      </c>
      <c r="L4" s="86">
        <f t="shared" si="0"/>
        <v>4117.6470588235297</v>
      </c>
      <c r="M4" s="99">
        <f>L4*24/1000*EL!$C$12/Prices!$M$2</f>
        <v>12.670168371366023</v>
      </c>
      <c r="N4" s="90" t="s">
        <v>820</v>
      </c>
      <c r="O4" s="89">
        <v>43202</v>
      </c>
      <c r="P4" s="84">
        <v>2800</v>
      </c>
      <c r="Q4" s="86">
        <f t="shared" si="1"/>
        <v>700</v>
      </c>
      <c r="R4" s="86">
        <f t="shared" si="2"/>
        <v>3500</v>
      </c>
      <c r="S4" s="105">
        <f t="shared" si="3"/>
        <v>-0.15141705936602357</v>
      </c>
      <c r="T4" s="108" t="str">
        <f t="shared" si="4"/>
        <v>∞</v>
      </c>
      <c r="U4" s="3"/>
    </row>
    <row r="5" spans="1:21" x14ac:dyDescent="0.25">
      <c r="A5" s="90" t="s">
        <v>820</v>
      </c>
      <c r="B5" s="82" t="s">
        <v>825</v>
      </c>
      <c r="C5" s="82"/>
      <c r="D5" s="83" t="s">
        <v>822</v>
      </c>
      <c r="E5" s="82" t="s">
        <v>824</v>
      </c>
      <c r="F5" s="82" t="s">
        <v>9</v>
      </c>
      <c r="G5" s="87">
        <v>48</v>
      </c>
      <c r="H5" s="88" t="s">
        <v>2</v>
      </c>
      <c r="I5" s="99">
        <f>IFERROR(VLOOKUP(F5,NiceHash!$S$3:$W$33,4,FALSE)*G5,"")</f>
        <v>25.037502623999998</v>
      </c>
      <c r="J5" s="84"/>
      <c r="K5" s="85">
        <v>0.95</v>
      </c>
      <c r="L5" s="86">
        <f t="shared" si="0"/>
        <v>0</v>
      </c>
      <c r="M5" s="99">
        <f>L5*24/1000*EL!$C$12/Prices!$M$2</f>
        <v>0</v>
      </c>
      <c r="N5" s="90" t="s">
        <v>820</v>
      </c>
      <c r="O5" s="89">
        <v>43202</v>
      </c>
      <c r="P5" s="84">
        <v>6500</v>
      </c>
      <c r="Q5" s="86">
        <f t="shared" si="1"/>
        <v>1625</v>
      </c>
      <c r="R5" s="86">
        <f t="shared" si="2"/>
        <v>8125</v>
      </c>
      <c r="S5" s="105">
        <f t="shared" si="3"/>
        <v>25.037502623999998</v>
      </c>
      <c r="T5" s="108">
        <f t="shared" si="4"/>
        <v>324.51319614487761</v>
      </c>
      <c r="U5" s="3"/>
    </row>
    <row r="6" spans="1:21" x14ac:dyDescent="0.25">
      <c r="A6" s="82" t="s">
        <v>842</v>
      </c>
      <c r="B6" s="82" t="s">
        <v>216</v>
      </c>
      <c r="C6" s="82" t="s">
        <v>217</v>
      </c>
      <c r="D6" s="83" t="s">
        <v>218</v>
      </c>
      <c r="E6" s="82"/>
      <c r="F6" s="82" t="s">
        <v>219</v>
      </c>
      <c r="G6" s="87">
        <v>10</v>
      </c>
      <c r="H6" s="88" t="s">
        <v>115</v>
      </c>
      <c r="I6" s="99" t="str">
        <f>IFERROR(VLOOKUP(F6,NiceHash!$S$3:$W$33,4,FALSE)*G6,"")</f>
        <v/>
      </c>
      <c r="J6" s="84">
        <v>150</v>
      </c>
      <c r="K6" s="85">
        <v>0.85</v>
      </c>
      <c r="L6" s="86">
        <f t="shared" si="0"/>
        <v>176.47058823529412</v>
      </c>
      <c r="M6" s="99">
        <f>L6*24/1000*EL!$C$12/Prices!$M$2</f>
        <v>0.54300721591568668</v>
      </c>
      <c r="N6" s="82" t="s">
        <v>842</v>
      </c>
      <c r="O6" s="89">
        <v>43202</v>
      </c>
      <c r="P6" s="84">
        <v>2700</v>
      </c>
      <c r="Q6" s="86">
        <f t="shared" si="1"/>
        <v>675</v>
      </c>
      <c r="R6" s="86">
        <f t="shared" si="2"/>
        <v>3375</v>
      </c>
      <c r="S6" s="105" t="str">
        <f t="shared" si="3"/>
        <v/>
      </c>
      <c r="T6" s="108" t="str">
        <f t="shared" si="4"/>
        <v>∞</v>
      </c>
      <c r="U6" s="3"/>
    </row>
    <row r="7" spans="1:21" x14ac:dyDescent="0.25">
      <c r="A7" s="82" t="s">
        <v>842</v>
      </c>
      <c r="B7" s="82" t="s">
        <v>216</v>
      </c>
      <c r="C7" s="82" t="s">
        <v>217</v>
      </c>
      <c r="D7" s="83" t="s">
        <v>218</v>
      </c>
      <c r="E7" s="82"/>
      <c r="F7" s="82" t="s">
        <v>15</v>
      </c>
      <c r="G7" s="87">
        <v>10000</v>
      </c>
      <c r="H7" s="88" t="s">
        <v>232</v>
      </c>
      <c r="I7" s="99">
        <f>IFERROR(VLOOKUP(F7,NiceHash!$S$3:$W$33,4,FALSE)*G7,"")</f>
        <v>12.717384749999999</v>
      </c>
      <c r="J7" s="84">
        <v>250</v>
      </c>
      <c r="K7" s="85">
        <v>0.85</v>
      </c>
      <c r="L7" s="86">
        <f t="shared" si="0"/>
        <v>294.11764705882354</v>
      </c>
      <c r="M7" s="99">
        <f>L7*24/1000*EL!$C$12/Prices!$M$2</f>
        <v>0.90501202652614443</v>
      </c>
      <c r="N7" s="82" t="s">
        <v>842</v>
      </c>
      <c r="O7" s="89">
        <v>43202</v>
      </c>
      <c r="P7" s="84">
        <v>2700</v>
      </c>
      <c r="Q7" s="86">
        <f t="shared" si="1"/>
        <v>675</v>
      </c>
      <c r="R7" s="86">
        <f t="shared" si="2"/>
        <v>3375</v>
      </c>
      <c r="S7" s="105">
        <f t="shared" si="3"/>
        <v>11.812372723473855</v>
      </c>
      <c r="T7" s="108">
        <f t="shared" si="4"/>
        <v>285.71736424241948</v>
      </c>
      <c r="U7" s="3"/>
    </row>
    <row r="8" spans="1:21" x14ac:dyDescent="0.25">
      <c r="A8" s="82" t="s">
        <v>842</v>
      </c>
      <c r="B8" s="82" t="s">
        <v>216</v>
      </c>
      <c r="C8" s="82" t="s">
        <v>217</v>
      </c>
      <c r="D8" s="83" t="s">
        <v>218</v>
      </c>
      <c r="E8" s="82"/>
      <c r="F8" s="82" t="s">
        <v>20</v>
      </c>
      <c r="G8" s="84">
        <v>10000</v>
      </c>
      <c r="H8" s="88" t="s">
        <v>232</v>
      </c>
      <c r="I8" s="99">
        <f>IFERROR(VLOOKUP(F8,NiceHash!$S$3:$W$33,4,FALSE)*G8,"")</f>
        <v>5.6117983499999999</v>
      </c>
      <c r="J8" s="84">
        <v>360</v>
      </c>
      <c r="K8" s="85">
        <v>0.85</v>
      </c>
      <c r="L8" s="86">
        <f t="shared" si="0"/>
        <v>423.52941176470591</v>
      </c>
      <c r="M8" s="99">
        <f>L8*24/1000*EL!$C$12/Prices!$M$2</f>
        <v>1.3032173181976481</v>
      </c>
      <c r="N8" s="82" t="s">
        <v>842</v>
      </c>
      <c r="O8" s="89">
        <v>43202</v>
      </c>
      <c r="P8" s="84">
        <v>2700</v>
      </c>
      <c r="Q8" s="86">
        <f t="shared" si="1"/>
        <v>675</v>
      </c>
      <c r="R8" s="86">
        <f t="shared" si="2"/>
        <v>3375</v>
      </c>
      <c r="S8" s="105">
        <f t="shared" si="3"/>
        <v>4.3085810318023521</v>
      </c>
      <c r="T8" s="108">
        <f t="shared" si="4"/>
        <v>783.32053525013566</v>
      </c>
      <c r="U8" s="3"/>
    </row>
    <row r="9" spans="1:21" x14ac:dyDescent="0.25">
      <c r="A9" s="82" t="s">
        <v>842</v>
      </c>
      <c r="B9" s="82" t="s">
        <v>216</v>
      </c>
      <c r="C9" s="82" t="s">
        <v>217</v>
      </c>
      <c r="D9" s="83" t="s">
        <v>218</v>
      </c>
      <c r="E9" s="82"/>
      <c r="F9" s="82" t="s">
        <v>19</v>
      </c>
      <c r="G9" s="84">
        <v>10000</v>
      </c>
      <c r="H9" s="88" t="s">
        <v>232</v>
      </c>
      <c r="I9" s="99">
        <f>IFERROR(VLOOKUP(F9,NiceHash!$S$3:$W$33,4,FALSE)*G9,"")</f>
        <v>10.343472929999999</v>
      </c>
      <c r="J9" s="84">
        <v>390</v>
      </c>
      <c r="K9" s="85">
        <v>0.85</v>
      </c>
      <c r="L9" s="86">
        <f t="shared" si="0"/>
        <v>458.8235294117647</v>
      </c>
      <c r="M9" s="99">
        <f>L9*24/1000*EL!$C$12/Prices!$M$2</f>
        <v>1.4118187613807855</v>
      </c>
      <c r="N9" s="82" t="s">
        <v>842</v>
      </c>
      <c r="O9" s="89">
        <v>43202</v>
      </c>
      <c r="P9" s="84">
        <v>2700</v>
      </c>
      <c r="Q9" s="86">
        <f t="shared" si="1"/>
        <v>675</v>
      </c>
      <c r="R9" s="86">
        <f t="shared" si="2"/>
        <v>3375</v>
      </c>
      <c r="S9" s="105">
        <f t="shared" si="3"/>
        <v>8.9316541686192128</v>
      </c>
      <c r="T9" s="108">
        <f t="shared" si="4"/>
        <v>377.86953416287025</v>
      </c>
      <c r="U9" s="3"/>
    </row>
    <row r="10" spans="1:21" x14ac:dyDescent="0.25">
      <c r="A10" s="82" t="s">
        <v>842</v>
      </c>
      <c r="B10" s="82" t="s">
        <v>216</v>
      </c>
      <c r="C10" s="82" t="s">
        <v>217</v>
      </c>
      <c r="D10" s="83" t="s">
        <v>218</v>
      </c>
      <c r="E10" s="82"/>
      <c r="F10" s="82" t="s">
        <v>137</v>
      </c>
      <c r="G10" s="87">
        <v>5</v>
      </c>
      <c r="H10" s="88" t="s">
        <v>115</v>
      </c>
      <c r="I10" s="99" t="str">
        <f>IFERROR(VLOOKUP(F10,NiceHash!$S$3:$W$33,4,FALSE)*G10,"")</f>
        <v/>
      </c>
      <c r="J10" s="84">
        <v>120</v>
      </c>
      <c r="K10" s="85">
        <v>0.85</v>
      </c>
      <c r="L10" s="86">
        <f t="shared" si="0"/>
        <v>141.1764705882353</v>
      </c>
      <c r="M10" s="99">
        <f>L10*24/1000*EL!$C$12/Prices!$M$2</f>
        <v>0.43440577273254938</v>
      </c>
      <c r="N10" s="82" t="s">
        <v>842</v>
      </c>
      <c r="O10" s="89">
        <v>43202</v>
      </c>
      <c r="P10" s="84">
        <v>2700</v>
      </c>
      <c r="Q10" s="86">
        <f t="shared" si="1"/>
        <v>675</v>
      </c>
      <c r="R10" s="86">
        <f t="shared" si="2"/>
        <v>3375</v>
      </c>
      <c r="S10" s="105" t="str">
        <f t="shared" si="3"/>
        <v/>
      </c>
      <c r="T10" s="108" t="str">
        <f t="shared" si="4"/>
        <v>∞</v>
      </c>
      <c r="U10" s="3"/>
    </row>
    <row r="11" spans="1:21" x14ac:dyDescent="0.25">
      <c r="A11" s="82" t="s">
        <v>842</v>
      </c>
      <c r="B11" s="82" t="s">
        <v>216</v>
      </c>
      <c r="C11" s="82" t="s">
        <v>217</v>
      </c>
      <c r="D11" s="83" t="s">
        <v>218</v>
      </c>
      <c r="E11" s="82"/>
      <c r="F11" s="82" t="s">
        <v>11</v>
      </c>
      <c r="G11" s="84">
        <v>10000</v>
      </c>
      <c r="H11" s="88" t="s">
        <v>232</v>
      </c>
      <c r="I11" s="99">
        <f>IFERROR(VLOOKUP(F11,NiceHash!$S$3:$W$33,4,FALSE)*G11,"")</f>
        <v>1.4534153999999999</v>
      </c>
      <c r="J11" s="84">
        <v>630</v>
      </c>
      <c r="K11" s="85">
        <v>0.9</v>
      </c>
      <c r="L11" s="86">
        <f t="shared" si="0"/>
        <v>700</v>
      </c>
      <c r="M11" s="99">
        <f>L11*24/1000*EL!$C$12/Prices!$M$2</f>
        <v>2.1539286231322241</v>
      </c>
      <c r="N11" s="82" t="s">
        <v>842</v>
      </c>
      <c r="O11" s="89">
        <v>43202</v>
      </c>
      <c r="P11" s="84">
        <v>2700</v>
      </c>
      <c r="Q11" s="86">
        <f t="shared" si="1"/>
        <v>675</v>
      </c>
      <c r="R11" s="86">
        <f t="shared" si="2"/>
        <v>3375</v>
      </c>
      <c r="S11" s="105">
        <f t="shared" si="3"/>
        <v>-0.70051322313222419</v>
      </c>
      <c r="T11" s="108" t="str">
        <f t="shared" si="4"/>
        <v>∞</v>
      </c>
      <c r="U11" s="3"/>
    </row>
    <row r="12" spans="1:21" x14ac:dyDescent="0.25">
      <c r="A12" s="82" t="s">
        <v>842</v>
      </c>
      <c r="B12" s="82" t="s">
        <v>216</v>
      </c>
      <c r="C12" s="82" t="s">
        <v>217</v>
      </c>
      <c r="D12" s="83" t="s">
        <v>218</v>
      </c>
      <c r="E12" s="82"/>
      <c r="F12" s="82" t="s">
        <v>32</v>
      </c>
      <c r="G12" s="87">
        <v>1350</v>
      </c>
      <c r="H12" s="88" t="s">
        <v>232</v>
      </c>
      <c r="I12" s="99">
        <f>IFERROR(VLOOKUP(F12,NiceHash!$S$3:$W$33,4,FALSE)*G12,"")</f>
        <v>11.990677049999999</v>
      </c>
      <c r="J12" s="84">
        <v>200</v>
      </c>
      <c r="K12" s="85">
        <v>0.85</v>
      </c>
      <c r="L12" s="86">
        <f t="shared" si="0"/>
        <v>235.29411764705884</v>
      </c>
      <c r="M12" s="99">
        <f>L12*24/1000*EL!$C$12/Prices!$M$2</f>
        <v>0.72400962122091572</v>
      </c>
      <c r="N12" s="82" t="s">
        <v>842</v>
      </c>
      <c r="O12" s="89">
        <v>43202</v>
      </c>
      <c r="P12" s="84">
        <v>2700</v>
      </c>
      <c r="Q12" s="86">
        <f t="shared" si="1"/>
        <v>675</v>
      </c>
      <c r="R12" s="86">
        <f t="shared" si="2"/>
        <v>3375</v>
      </c>
      <c r="S12" s="105">
        <f t="shared" si="3"/>
        <v>11.266667428779083</v>
      </c>
      <c r="T12" s="108">
        <f t="shared" si="4"/>
        <v>299.55619275483781</v>
      </c>
      <c r="U12" s="3"/>
    </row>
    <row r="13" spans="1:21" x14ac:dyDescent="0.25">
      <c r="A13" s="90" t="s">
        <v>230</v>
      </c>
      <c r="B13" s="82" t="s">
        <v>216</v>
      </c>
      <c r="C13" s="82" t="s">
        <v>220</v>
      </c>
      <c r="D13" s="83" t="s">
        <v>231</v>
      </c>
      <c r="E13" s="82"/>
      <c r="F13" s="82" t="s">
        <v>20</v>
      </c>
      <c r="G13" s="84">
        <v>2000</v>
      </c>
      <c r="H13" s="88" t="s">
        <v>232</v>
      </c>
      <c r="I13" s="99">
        <f>IFERROR(VLOOKUP(F13,NiceHash!$S$3:$W$33,4,FALSE)*G13,"")</f>
        <v>1.12235967</v>
      </c>
      <c r="J13" s="84">
        <v>430</v>
      </c>
      <c r="K13" s="85">
        <v>0.85</v>
      </c>
      <c r="L13" s="86">
        <f t="shared" si="0"/>
        <v>505.88235294117646</v>
      </c>
      <c r="M13" s="99">
        <f>L13*24/1000*EL!$C$12/Prices!$M$2</f>
        <v>1.5566206856249685</v>
      </c>
      <c r="N13" s="82"/>
      <c r="O13" s="89"/>
      <c r="P13" s="84"/>
      <c r="Q13" s="86" t="str">
        <f t="shared" si="1"/>
        <v/>
      </c>
      <c r="R13" s="86" t="str">
        <f t="shared" si="2"/>
        <v/>
      </c>
      <c r="S13" s="105">
        <f t="shared" si="3"/>
        <v>-0.43426101562496844</v>
      </c>
      <c r="T13" s="108" t="str">
        <f t="shared" si="4"/>
        <v>∞</v>
      </c>
      <c r="U13" s="3"/>
    </row>
    <row r="14" spans="1:21" x14ac:dyDescent="0.25">
      <c r="A14" s="90" t="s">
        <v>230</v>
      </c>
      <c r="B14" s="82" t="s">
        <v>216</v>
      </c>
      <c r="C14" s="82" t="s">
        <v>220</v>
      </c>
      <c r="D14" s="83" t="s">
        <v>231</v>
      </c>
      <c r="E14" s="82"/>
      <c r="F14" s="82" t="s">
        <v>19</v>
      </c>
      <c r="G14" s="84">
        <v>2000</v>
      </c>
      <c r="H14" s="88" t="s">
        <v>232</v>
      </c>
      <c r="I14" s="99">
        <f>IFERROR(VLOOKUP(F14,NiceHash!$S$3:$W$33,4,FALSE)*G14,"")</f>
        <v>2.0686945859999994</v>
      </c>
      <c r="J14" s="84">
        <v>430</v>
      </c>
      <c r="K14" s="85">
        <v>0.85</v>
      </c>
      <c r="L14" s="86">
        <f t="shared" si="0"/>
        <v>505.88235294117646</v>
      </c>
      <c r="M14" s="99">
        <f>L14*24/1000*EL!$C$12/Prices!$M$2</f>
        <v>1.5566206856249685</v>
      </c>
      <c r="N14" s="82"/>
      <c r="O14" s="89"/>
      <c r="P14" s="84"/>
      <c r="Q14" s="86" t="str">
        <f t="shared" si="1"/>
        <v/>
      </c>
      <c r="R14" s="86" t="str">
        <f t="shared" si="2"/>
        <v/>
      </c>
      <c r="S14" s="105">
        <f t="shared" si="3"/>
        <v>0.51207390037503098</v>
      </c>
      <c r="T14" s="108" t="str">
        <f t="shared" si="4"/>
        <v>∞</v>
      </c>
      <c r="U14" s="3"/>
    </row>
    <row r="15" spans="1:21" x14ac:dyDescent="0.25">
      <c r="A15" s="90" t="s">
        <v>230</v>
      </c>
      <c r="B15" s="82" t="s">
        <v>216</v>
      </c>
      <c r="C15" s="82" t="s">
        <v>220</v>
      </c>
      <c r="D15" s="83" t="s">
        <v>231</v>
      </c>
      <c r="E15" s="82"/>
      <c r="F15" s="82" t="s">
        <v>11</v>
      </c>
      <c r="G15" s="84">
        <v>2000</v>
      </c>
      <c r="H15" s="88" t="s">
        <v>232</v>
      </c>
      <c r="I15" s="99">
        <f>IFERROR(VLOOKUP(F15,NiceHash!$S$3:$W$33,4,FALSE)*G15,"")</f>
        <v>0.29068307999999998</v>
      </c>
      <c r="J15" s="84">
        <v>430</v>
      </c>
      <c r="K15" s="85">
        <v>0.85</v>
      </c>
      <c r="L15" s="86">
        <f t="shared" si="0"/>
        <v>505.88235294117646</v>
      </c>
      <c r="M15" s="99">
        <f>L15*24/1000*EL!$C$12/Prices!$M$2</f>
        <v>1.5566206856249685</v>
      </c>
      <c r="N15" s="82"/>
      <c r="O15" s="89"/>
      <c r="P15" s="84"/>
      <c r="Q15" s="86" t="str">
        <f t="shared" si="1"/>
        <v/>
      </c>
      <c r="R15" s="86" t="str">
        <f t="shared" si="2"/>
        <v/>
      </c>
      <c r="S15" s="105">
        <f t="shared" si="3"/>
        <v>-1.2659376056249685</v>
      </c>
      <c r="T15" s="108" t="str">
        <f t="shared" si="4"/>
        <v>∞</v>
      </c>
      <c r="U15" s="3"/>
    </row>
    <row r="16" spans="1:21" x14ac:dyDescent="0.25">
      <c r="A16" s="90" t="s">
        <v>230</v>
      </c>
      <c r="B16" s="82" t="s">
        <v>216</v>
      </c>
      <c r="C16" s="82" t="s">
        <v>220</v>
      </c>
      <c r="D16" s="83" t="s">
        <v>231</v>
      </c>
      <c r="E16" s="82"/>
      <c r="F16" s="82" t="s">
        <v>12</v>
      </c>
      <c r="G16" s="87">
        <v>1600</v>
      </c>
      <c r="H16" s="88" t="s">
        <v>232</v>
      </c>
      <c r="I16" s="99">
        <f>IFERROR(VLOOKUP(F16,NiceHash!$S$3:$W$33,4,FALSE)*G16,"")</f>
        <v>3.8757743999999996</v>
      </c>
      <c r="J16" s="84">
        <v>430</v>
      </c>
      <c r="K16" s="85">
        <v>0.85</v>
      </c>
      <c r="L16" s="86">
        <f t="shared" si="0"/>
        <v>505.88235294117646</v>
      </c>
      <c r="M16" s="99">
        <f>L16*24/1000*EL!$C$12/Prices!$M$2</f>
        <v>1.5566206856249685</v>
      </c>
      <c r="N16" s="82"/>
      <c r="O16" s="89"/>
      <c r="P16" s="84"/>
      <c r="Q16" s="86" t="str">
        <f t="shared" si="1"/>
        <v/>
      </c>
      <c r="R16" s="86" t="str">
        <f t="shared" si="2"/>
        <v/>
      </c>
      <c r="S16" s="105">
        <f t="shared" si="3"/>
        <v>2.3191537143750312</v>
      </c>
      <c r="T16" s="108" t="str">
        <f t="shared" si="4"/>
        <v>∞</v>
      </c>
      <c r="U16" s="3"/>
    </row>
    <row r="17" spans="1:26" x14ac:dyDescent="0.25">
      <c r="A17" s="90" t="s">
        <v>230</v>
      </c>
      <c r="B17" s="82" t="s">
        <v>216</v>
      </c>
      <c r="C17" s="82" t="s">
        <v>220</v>
      </c>
      <c r="D17" s="83" t="s">
        <v>231</v>
      </c>
      <c r="E17" s="82"/>
      <c r="F17" s="82" t="s">
        <v>14</v>
      </c>
      <c r="G17" s="87">
        <v>1600</v>
      </c>
      <c r="H17" s="88" t="s">
        <v>232</v>
      </c>
      <c r="I17" s="99">
        <f>IFERROR(VLOOKUP(F17,NiceHash!$S$3:$W$33,4,FALSE)*G17,"")</f>
        <v>3.8757743999999996</v>
      </c>
      <c r="J17" s="84">
        <v>430</v>
      </c>
      <c r="K17" s="85">
        <v>0.85</v>
      </c>
      <c r="L17" s="86">
        <f t="shared" si="0"/>
        <v>505.88235294117646</v>
      </c>
      <c r="M17" s="99">
        <f>L17*24/1000*EL!$C$12/Prices!$M$2</f>
        <v>1.5566206856249685</v>
      </c>
      <c r="N17" s="82"/>
      <c r="O17" s="89"/>
      <c r="P17" s="84"/>
      <c r="Q17" s="86" t="str">
        <f t="shared" si="1"/>
        <v/>
      </c>
      <c r="R17" s="86" t="str">
        <f t="shared" si="2"/>
        <v/>
      </c>
      <c r="S17" s="105">
        <f t="shared" si="3"/>
        <v>2.3191537143750312</v>
      </c>
      <c r="T17" s="108" t="str">
        <f t="shared" si="4"/>
        <v>∞</v>
      </c>
      <c r="U17" s="3"/>
    </row>
    <row r="18" spans="1:26" x14ac:dyDescent="0.25">
      <c r="A18" s="82" t="s">
        <v>842</v>
      </c>
      <c r="B18" s="82" t="s">
        <v>216</v>
      </c>
      <c r="C18" s="82" t="s">
        <v>220</v>
      </c>
      <c r="D18" s="83" t="s">
        <v>221</v>
      </c>
      <c r="E18" s="82"/>
      <c r="F18" s="82" t="s">
        <v>25</v>
      </c>
      <c r="G18" s="87">
        <v>160</v>
      </c>
      <c r="H18" s="88" t="s">
        <v>115</v>
      </c>
      <c r="I18" s="99">
        <f>IFERROR(VLOOKUP(F18,NiceHash!$S$3:$W$33,4,FALSE)*G18,"")</f>
        <v>0</v>
      </c>
      <c r="J18" s="84">
        <v>410</v>
      </c>
      <c r="K18" s="85">
        <v>0.85</v>
      </c>
      <c r="L18" s="86">
        <f t="shared" si="0"/>
        <v>482.35294117647061</v>
      </c>
      <c r="M18" s="99">
        <f>L18*24/1000*EL!$C$12/Prices!$M$2</f>
        <v>1.4842197235028771</v>
      </c>
      <c r="N18" s="82" t="s">
        <v>842</v>
      </c>
      <c r="O18" s="89">
        <v>43202</v>
      </c>
      <c r="P18" s="84">
        <v>1350</v>
      </c>
      <c r="Q18" s="86">
        <f t="shared" si="1"/>
        <v>337.5</v>
      </c>
      <c r="R18" s="86">
        <f t="shared" si="2"/>
        <v>1687.5</v>
      </c>
      <c r="S18" s="105">
        <f t="shared" si="3"/>
        <v>-1.4842197235028771</v>
      </c>
      <c r="T18" s="108" t="str">
        <f t="shared" si="4"/>
        <v>∞</v>
      </c>
      <c r="U18" s="3"/>
    </row>
    <row r="19" spans="1:26" x14ac:dyDescent="0.25">
      <c r="A19" s="82" t="s">
        <v>842</v>
      </c>
      <c r="B19" s="82" t="s">
        <v>216</v>
      </c>
      <c r="C19" s="82" t="s">
        <v>220</v>
      </c>
      <c r="D19" s="83" t="s">
        <v>221</v>
      </c>
      <c r="E19" s="82"/>
      <c r="F19" s="82" t="s">
        <v>24</v>
      </c>
      <c r="G19" s="87">
        <v>160</v>
      </c>
      <c r="H19" s="88" t="s">
        <v>115</v>
      </c>
      <c r="I19" s="99">
        <f>IFERROR(VLOOKUP(F19,NiceHash!$S$3:$W$33,4,FALSE)*G19,"")</f>
        <v>5.4260841599999985</v>
      </c>
      <c r="J19" s="84">
        <v>260</v>
      </c>
      <c r="K19" s="85">
        <v>0.85</v>
      </c>
      <c r="L19" s="86">
        <f t="shared" si="0"/>
        <v>305.88235294117646</v>
      </c>
      <c r="M19" s="99">
        <f>L19*24/1000*EL!$C$12/Prices!$M$2</f>
        <v>0.94121250758719011</v>
      </c>
      <c r="N19" s="82" t="s">
        <v>842</v>
      </c>
      <c r="O19" s="89">
        <v>43202</v>
      </c>
      <c r="P19" s="84">
        <v>1350</v>
      </c>
      <c r="Q19" s="86">
        <f t="shared" si="1"/>
        <v>337.5</v>
      </c>
      <c r="R19" s="86">
        <f t="shared" si="2"/>
        <v>1687.5</v>
      </c>
      <c r="S19" s="105">
        <f t="shared" si="3"/>
        <v>4.4848716524128083</v>
      </c>
      <c r="T19" s="108">
        <f t="shared" si="4"/>
        <v>376.26494820473732</v>
      </c>
      <c r="U19" s="3"/>
    </row>
    <row r="20" spans="1:26" x14ac:dyDescent="0.25">
      <c r="A20" s="82" t="s">
        <v>842</v>
      </c>
      <c r="B20" s="82" t="s">
        <v>216</v>
      </c>
      <c r="C20" s="82" t="s">
        <v>220</v>
      </c>
      <c r="D20" s="83" t="s">
        <v>221</v>
      </c>
      <c r="E20" s="82"/>
      <c r="F20" s="82" t="s">
        <v>791</v>
      </c>
      <c r="G20" s="84">
        <v>80</v>
      </c>
      <c r="H20" s="88" t="s">
        <v>115</v>
      </c>
      <c r="I20" s="99">
        <f>IFERROR(VLOOKUP(F20,NiceHash!$S$3:$W$33,4,FALSE)*G20,"")</f>
        <v>1.09813608</v>
      </c>
      <c r="J20" s="84">
        <v>300</v>
      </c>
      <c r="K20" s="85">
        <v>0.85</v>
      </c>
      <c r="L20" s="86">
        <f t="shared" si="0"/>
        <v>352.94117647058823</v>
      </c>
      <c r="M20" s="99">
        <f>L20*24/1000*EL!$C$12/Prices!$M$2</f>
        <v>1.0860144318313734</v>
      </c>
      <c r="N20" s="82" t="s">
        <v>842</v>
      </c>
      <c r="O20" s="89">
        <v>43202</v>
      </c>
      <c r="P20" s="84">
        <v>1350</v>
      </c>
      <c r="Q20" s="86">
        <f t="shared" si="1"/>
        <v>337.5</v>
      </c>
      <c r="R20" s="86">
        <f t="shared" si="2"/>
        <v>1687.5</v>
      </c>
      <c r="S20" s="105">
        <f t="shared" si="3"/>
        <v>1.2121648168626598E-2</v>
      </c>
      <c r="T20" s="108">
        <f t="shared" si="4"/>
        <v>139213.74193714093</v>
      </c>
      <c r="U20" s="3"/>
      <c r="Z20" s="2" t="s">
        <v>790</v>
      </c>
    </row>
    <row r="21" spans="1:26" x14ac:dyDescent="0.25">
      <c r="A21" s="82" t="s">
        <v>842</v>
      </c>
      <c r="B21" s="82" t="s">
        <v>216</v>
      </c>
      <c r="C21" s="82" t="s">
        <v>220</v>
      </c>
      <c r="D21" s="83" t="s">
        <v>221</v>
      </c>
      <c r="E21" s="82"/>
      <c r="F21" s="82" t="s">
        <v>29</v>
      </c>
      <c r="G21" s="87">
        <v>40000</v>
      </c>
      <c r="H21" s="88" t="s">
        <v>232</v>
      </c>
      <c r="I21" s="99">
        <f>IFERROR(VLOOKUP(F21,NiceHash!$S$3:$W$33,4,FALSE)*G21,"")</f>
        <v>10.722975839999998</v>
      </c>
      <c r="J21" s="84">
        <v>400</v>
      </c>
      <c r="K21" s="85">
        <v>0.85</v>
      </c>
      <c r="L21" s="86">
        <f t="shared" si="0"/>
        <v>470.58823529411768</v>
      </c>
      <c r="M21" s="99">
        <f>L21*24/1000*EL!$C$12/Prices!$M$2</f>
        <v>1.4480192424418314</v>
      </c>
      <c r="N21" s="82" t="s">
        <v>842</v>
      </c>
      <c r="O21" s="89">
        <v>43202</v>
      </c>
      <c r="P21" s="84">
        <v>1350</v>
      </c>
      <c r="Q21" s="86">
        <f t="shared" si="1"/>
        <v>337.5</v>
      </c>
      <c r="R21" s="86">
        <f t="shared" si="2"/>
        <v>1687.5</v>
      </c>
      <c r="S21" s="105">
        <f t="shared" si="3"/>
        <v>9.274956597558166</v>
      </c>
      <c r="T21" s="108">
        <f t="shared" si="4"/>
        <v>181.94155220567512</v>
      </c>
      <c r="U21" s="3"/>
    </row>
    <row r="22" spans="1:26" x14ac:dyDescent="0.25">
      <c r="A22" s="82" t="s">
        <v>842</v>
      </c>
      <c r="B22" s="82" t="s">
        <v>216</v>
      </c>
      <c r="C22" s="82" t="s">
        <v>220</v>
      </c>
      <c r="D22" s="83" t="s">
        <v>221</v>
      </c>
      <c r="E22" s="82"/>
      <c r="F22" s="82" t="s">
        <v>31</v>
      </c>
      <c r="G22" s="87">
        <v>40000</v>
      </c>
      <c r="H22" s="88" t="s">
        <v>232</v>
      </c>
      <c r="I22" s="99">
        <f>IFERROR(VLOOKUP(F22,NiceHash!$S$3:$W$33,4,FALSE)*G22,"")</f>
        <v>10.044715319999998</v>
      </c>
      <c r="J22" s="84">
        <v>210</v>
      </c>
      <c r="K22" s="85">
        <v>0.85</v>
      </c>
      <c r="L22" s="86">
        <f t="shared" si="0"/>
        <v>247.05882352941177</v>
      </c>
      <c r="M22" s="99">
        <f>L22*24/1000*EL!$C$12/Prices!$M$2</f>
        <v>0.76021010228196129</v>
      </c>
      <c r="N22" s="82" t="s">
        <v>842</v>
      </c>
      <c r="O22" s="89">
        <v>43202</v>
      </c>
      <c r="P22" s="84">
        <v>1350</v>
      </c>
      <c r="Q22" s="86">
        <f t="shared" si="1"/>
        <v>337.5</v>
      </c>
      <c r="R22" s="86">
        <f t="shared" si="2"/>
        <v>1687.5</v>
      </c>
      <c r="S22" s="105">
        <f t="shared" si="3"/>
        <v>9.2845052177180367</v>
      </c>
      <c r="T22" s="108">
        <f t="shared" si="4"/>
        <v>181.7544349891331</v>
      </c>
      <c r="U22" s="3"/>
    </row>
    <row r="23" spans="1:26" x14ac:dyDescent="0.25">
      <c r="A23" s="82" t="s">
        <v>842</v>
      </c>
      <c r="B23" s="82" t="s">
        <v>216</v>
      </c>
      <c r="C23" s="82" t="s">
        <v>220</v>
      </c>
      <c r="D23" s="83" t="s">
        <v>222</v>
      </c>
      <c r="E23" s="82"/>
      <c r="F23" s="82" t="s">
        <v>28</v>
      </c>
      <c r="G23" s="87">
        <v>20</v>
      </c>
      <c r="H23" s="88" t="s">
        <v>223</v>
      </c>
      <c r="I23" s="99">
        <f>IFERROR(VLOOKUP(F23,NiceHash!$S$3:$W$33,4,FALSE)*G23,"")</f>
        <v>10.480739939999999</v>
      </c>
      <c r="J23" s="84">
        <v>60</v>
      </c>
      <c r="K23" s="85">
        <v>0.85</v>
      </c>
      <c r="L23" s="86">
        <f t="shared" si="0"/>
        <v>70.588235294117652</v>
      </c>
      <c r="M23" s="99">
        <f>L23*24/1000*EL!$C$12/Prices!$M$2</f>
        <v>0.21720288636627469</v>
      </c>
      <c r="N23" s="82" t="s">
        <v>842</v>
      </c>
      <c r="O23" s="89">
        <v>43202</v>
      </c>
      <c r="P23" s="84">
        <v>380</v>
      </c>
      <c r="Q23" s="86">
        <f t="shared" si="1"/>
        <v>95</v>
      </c>
      <c r="R23" s="86">
        <f t="shared" si="2"/>
        <v>475</v>
      </c>
      <c r="S23" s="105">
        <f t="shared" si="3"/>
        <v>10.263537053633724</v>
      </c>
      <c r="T23" s="108">
        <f t="shared" si="4"/>
        <v>46.280341515582094</v>
      </c>
      <c r="U23" s="3"/>
    </row>
    <row r="24" spans="1:26" x14ac:dyDescent="0.25">
      <c r="A24" s="90" t="s">
        <v>230</v>
      </c>
      <c r="B24" s="82" t="s">
        <v>216</v>
      </c>
      <c r="C24" s="82" t="s">
        <v>220</v>
      </c>
      <c r="D24" s="83" t="s">
        <v>233</v>
      </c>
      <c r="E24" s="82"/>
      <c r="F24" s="82" t="s">
        <v>20</v>
      </c>
      <c r="G24" s="84">
        <v>10000</v>
      </c>
      <c r="H24" s="88" t="s">
        <v>232</v>
      </c>
      <c r="I24" s="99">
        <f>IFERROR(VLOOKUP(F24,NiceHash!$S$3:$W$33,4,FALSE)*G24,"")</f>
        <v>5.6117983499999999</v>
      </c>
      <c r="J24" s="84">
        <v>650</v>
      </c>
      <c r="K24" s="85">
        <v>0.85</v>
      </c>
      <c r="L24" s="86">
        <f t="shared" si="0"/>
        <v>764.70588235294122</v>
      </c>
      <c r="M24" s="99">
        <f>L24*24/1000*EL!$C$12/Prices!$M$2</f>
        <v>2.3530312689679755</v>
      </c>
      <c r="N24" s="82"/>
      <c r="O24" s="89"/>
      <c r="P24" s="84"/>
      <c r="Q24" s="86" t="str">
        <f t="shared" si="1"/>
        <v/>
      </c>
      <c r="R24" s="86" t="str">
        <f t="shared" si="2"/>
        <v/>
      </c>
      <c r="S24" s="105">
        <f t="shared" si="3"/>
        <v>3.2587670810320244</v>
      </c>
      <c r="T24" s="108" t="str">
        <f t="shared" si="4"/>
        <v>∞</v>
      </c>
      <c r="U24" s="3"/>
    </row>
    <row r="25" spans="1:26" x14ac:dyDescent="0.25">
      <c r="A25" s="90" t="s">
        <v>230</v>
      </c>
      <c r="B25" s="82" t="s">
        <v>216</v>
      </c>
      <c r="C25" s="82" t="s">
        <v>220</v>
      </c>
      <c r="D25" s="83" t="s">
        <v>233</v>
      </c>
      <c r="E25" s="82"/>
      <c r="F25" s="82" t="s">
        <v>19</v>
      </c>
      <c r="G25" s="84">
        <v>10000</v>
      </c>
      <c r="H25" s="88" t="s">
        <v>232</v>
      </c>
      <c r="I25" s="99">
        <f>IFERROR(VLOOKUP(F25,NiceHash!$S$3:$W$33,4,FALSE)*G25,"")</f>
        <v>10.343472929999999</v>
      </c>
      <c r="J25" s="84">
        <v>650</v>
      </c>
      <c r="K25" s="85">
        <v>0.85</v>
      </c>
      <c r="L25" s="86">
        <f t="shared" si="0"/>
        <v>764.70588235294122</v>
      </c>
      <c r="M25" s="99">
        <f>L25*24/1000*EL!$C$12/Prices!$M$2</f>
        <v>2.3530312689679755</v>
      </c>
      <c r="N25" s="82"/>
      <c r="O25" s="89"/>
      <c r="P25" s="84"/>
      <c r="Q25" s="86" t="str">
        <f t="shared" si="1"/>
        <v/>
      </c>
      <c r="R25" s="86" t="str">
        <f t="shared" si="2"/>
        <v/>
      </c>
      <c r="S25" s="105">
        <f t="shared" si="3"/>
        <v>7.9904416610320235</v>
      </c>
      <c r="T25" s="108" t="str">
        <f t="shared" si="4"/>
        <v>∞</v>
      </c>
      <c r="U25" s="3"/>
    </row>
    <row r="26" spans="1:26" x14ac:dyDescent="0.25">
      <c r="A26" s="90" t="s">
        <v>230</v>
      </c>
      <c r="B26" s="82" t="s">
        <v>216</v>
      </c>
      <c r="C26" s="82" t="s">
        <v>220</v>
      </c>
      <c r="D26" s="83" t="s">
        <v>233</v>
      </c>
      <c r="E26" s="82"/>
      <c r="F26" s="82" t="s">
        <v>11</v>
      </c>
      <c r="G26" s="84">
        <v>10000</v>
      </c>
      <c r="H26" s="88" t="s">
        <v>232</v>
      </c>
      <c r="I26" s="99">
        <f>IFERROR(VLOOKUP(F26,NiceHash!$S$3:$W$33,4,FALSE)*G26,"")</f>
        <v>1.4534153999999999</v>
      </c>
      <c r="J26" s="84">
        <v>650</v>
      </c>
      <c r="K26" s="85">
        <v>0.85</v>
      </c>
      <c r="L26" s="86">
        <f t="shared" si="0"/>
        <v>764.70588235294122</v>
      </c>
      <c r="M26" s="99">
        <f>L26*24/1000*EL!$C$12/Prices!$M$2</f>
        <v>2.3530312689679755</v>
      </c>
      <c r="N26" s="82"/>
      <c r="O26" s="89"/>
      <c r="P26" s="84"/>
      <c r="Q26" s="86" t="str">
        <f t="shared" si="1"/>
        <v/>
      </c>
      <c r="R26" s="86" t="str">
        <f t="shared" si="2"/>
        <v/>
      </c>
      <c r="S26" s="105">
        <f t="shared" si="3"/>
        <v>-0.89961586896797563</v>
      </c>
      <c r="T26" s="108" t="str">
        <f t="shared" si="4"/>
        <v>∞</v>
      </c>
      <c r="U26" s="3"/>
    </row>
    <row r="27" spans="1:26" x14ac:dyDescent="0.25">
      <c r="A27" s="90" t="s">
        <v>230</v>
      </c>
      <c r="B27" s="82" t="s">
        <v>216</v>
      </c>
      <c r="C27" s="82" t="s">
        <v>11</v>
      </c>
      <c r="D27" s="83" t="s">
        <v>234</v>
      </c>
      <c r="E27" s="82"/>
      <c r="F27" s="82" t="s">
        <v>11</v>
      </c>
      <c r="G27" s="84">
        <v>150</v>
      </c>
      <c r="H27" s="88" t="s">
        <v>232</v>
      </c>
      <c r="I27" s="99">
        <f>IFERROR(VLOOKUP(F27,NiceHash!$S$3:$W$33,4,FALSE)*G27,"")</f>
        <v>2.1801230999999997E-2</v>
      </c>
      <c r="J27" s="84">
        <v>40</v>
      </c>
      <c r="K27" s="85">
        <v>0.85</v>
      </c>
      <c r="L27" s="86">
        <f t="shared" si="0"/>
        <v>47.058823529411768</v>
      </c>
      <c r="M27" s="99">
        <f>L27*24/1000*EL!$C$12/Prices!$M$2</f>
        <v>0.14480192424418312</v>
      </c>
      <c r="N27" s="82"/>
      <c r="O27" s="89"/>
      <c r="P27" s="84"/>
      <c r="Q27" s="86" t="str">
        <f t="shared" si="1"/>
        <v/>
      </c>
      <c r="R27" s="86" t="str">
        <f t="shared" si="2"/>
        <v/>
      </c>
      <c r="S27" s="105">
        <f t="shared" si="3"/>
        <v>-0.12300069324418311</v>
      </c>
      <c r="T27" s="108" t="str">
        <f t="shared" si="4"/>
        <v>∞</v>
      </c>
      <c r="U27" s="3"/>
    </row>
    <row r="28" spans="1:26" x14ac:dyDescent="0.25">
      <c r="A28" s="90" t="s">
        <v>230</v>
      </c>
      <c r="B28" s="82" t="s">
        <v>216</v>
      </c>
      <c r="C28" s="82" t="s">
        <v>235</v>
      </c>
      <c r="D28" s="83" t="s">
        <v>234</v>
      </c>
      <c r="E28" s="82"/>
      <c r="F28" s="82" t="s">
        <v>20</v>
      </c>
      <c r="G28" s="84">
        <v>150</v>
      </c>
      <c r="H28" s="88" t="s">
        <v>232</v>
      </c>
      <c r="I28" s="99">
        <f>IFERROR(VLOOKUP(F28,NiceHash!$S$3:$W$33,4,FALSE)*G28,"")</f>
        <v>8.4176975249999994E-2</v>
      </c>
      <c r="J28" s="84">
        <v>40</v>
      </c>
      <c r="K28" s="85">
        <v>0.85</v>
      </c>
      <c r="L28" s="86">
        <f t="shared" si="0"/>
        <v>47.058823529411768</v>
      </c>
      <c r="M28" s="99">
        <f>L28*24/1000*EL!$C$12/Prices!$M$2</f>
        <v>0.14480192424418312</v>
      </c>
      <c r="N28" s="82"/>
      <c r="O28" s="89"/>
      <c r="P28" s="84"/>
      <c r="Q28" s="86" t="str">
        <f t="shared" si="1"/>
        <v/>
      </c>
      <c r="R28" s="86" t="str">
        <f t="shared" si="2"/>
        <v/>
      </c>
      <c r="S28" s="105">
        <f t="shared" si="3"/>
        <v>-6.0624948994183123E-2</v>
      </c>
      <c r="T28" s="108" t="str">
        <f t="shared" si="4"/>
        <v>∞</v>
      </c>
      <c r="U28" s="3"/>
    </row>
    <row r="29" spans="1:26" x14ac:dyDescent="0.25">
      <c r="A29" s="90" t="s">
        <v>230</v>
      </c>
      <c r="B29" s="82" t="s">
        <v>216</v>
      </c>
      <c r="C29" s="82" t="s">
        <v>235</v>
      </c>
      <c r="D29" s="83" t="s">
        <v>234</v>
      </c>
      <c r="E29" s="82"/>
      <c r="F29" s="82" t="s">
        <v>19</v>
      </c>
      <c r="G29" s="87">
        <v>150</v>
      </c>
      <c r="H29" s="88" t="s">
        <v>232</v>
      </c>
      <c r="I29" s="99">
        <f>IFERROR(VLOOKUP(F29,NiceHash!$S$3:$W$33,4,FALSE)*G29,"")</f>
        <v>0.15515209394999999</v>
      </c>
      <c r="J29" s="84">
        <v>40</v>
      </c>
      <c r="K29" s="85">
        <v>0.85</v>
      </c>
      <c r="L29" s="86">
        <f t="shared" si="0"/>
        <v>47.058823529411768</v>
      </c>
      <c r="M29" s="99">
        <f>L29*24/1000*EL!$C$12/Prices!$M$2</f>
        <v>0.14480192424418312</v>
      </c>
      <c r="N29" s="82"/>
      <c r="O29" s="89"/>
      <c r="P29" s="84"/>
      <c r="Q29" s="86" t="str">
        <f t="shared" si="1"/>
        <v/>
      </c>
      <c r="R29" s="86" t="str">
        <f t="shared" si="2"/>
        <v/>
      </c>
      <c r="S29" s="105">
        <f t="shared" si="3"/>
        <v>1.035016970581687E-2</v>
      </c>
      <c r="T29" s="108" t="str">
        <f t="shared" si="4"/>
        <v>∞</v>
      </c>
      <c r="U29" s="3"/>
    </row>
    <row r="30" spans="1:26" x14ac:dyDescent="0.25">
      <c r="A30" s="90" t="s">
        <v>230</v>
      </c>
      <c r="B30" s="82" t="s">
        <v>216</v>
      </c>
      <c r="C30" s="82" t="s">
        <v>235</v>
      </c>
      <c r="D30" s="83" t="s">
        <v>234</v>
      </c>
      <c r="E30" s="82"/>
      <c r="F30" s="82" t="s">
        <v>11</v>
      </c>
      <c r="G30" s="84">
        <v>150</v>
      </c>
      <c r="H30" s="88" t="s">
        <v>232</v>
      </c>
      <c r="I30" s="99">
        <f>IFERROR(VLOOKUP(F30,NiceHash!$S$3:$W$33,4,FALSE)*G30,"")</f>
        <v>2.1801230999999997E-2</v>
      </c>
      <c r="J30" s="84">
        <v>40</v>
      </c>
      <c r="K30" s="85">
        <v>0.85</v>
      </c>
      <c r="L30" s="86">
        <f t="shared" si="0"/>
        <v>47.058823529411768</v>
      </c>
      <c r="M30" s="99">
        <f>L30*24/1000*EL!$C$12/Prices!$M$2</f>
        <v>0.14480192424418312</v>
      </c>
      <c r="N30" s="82"/>
      <c r="O30" s="89"/>
      <c r="P30" s="84"/>
      <c r="Q30" s="86" t="str">
        <f t="shared" si="1"/>
        <v/>
      </c>
      <c r="R30" s="86" t="str">
        <f t="shared" si="2"/>
        <v/>
      </c>
      <c r="S30" s="105">
        <f t="shared" si="3"/>
        <v>-0.12300069324418311</v>
      </c>
      <c r="T30" s="108" t="str">
        <f t="shared" si="4"/>
        <v>∞</v>
      </c>
      <c r="U30" s="3"/>
    </row>
    <row r="31" spans="1:26" x14ac:dyDescent="0.25">
      <c r="A31" s="90" t="s">
        <v>230</v>
      </c>
      <c r="B31" s="82" t="s">
        <v>216</v>
      </c>
      <c r="C31" s="82" t="s">
        <v>235</v>
      </c>
      <c r="D31" s="83" t="s">
        <v>234</v>
      </c>
      <c r="E31" s="82"/>
      <c r="F31" s="82" t="s">
        <v>12</v>
      </c>
      <c r="G31" s="87">
        <v>150</v>
      </c>
      <c r="H31" s="88" t="s">
        <v>232</v>
      </c>
      <c r="I31" s="99">
        <f>IFERROR(VLOOKUP(F31,NiceHash!$S$3:$W$33,4,FALSE)*G31,"")</f>
        <v>0.36335384999999998</v>
      </c>
      <c r="J31" s="84">
        <v>40</v>
      </c>
      <c r="K31" s="85">
        <v>0.85</v>
      </c>
      <c r="L31" s="86">
        <f t="shared" si="0"/>
        <v>47.058823529411768</v>
      </c>
      <c r="M31" s="99">
        <f>L31*24/1000*EL!$C$12/Prices!$M$2</f>
        <v>0.14480192424418312</v>
      </c>
      <c r="N31" s="82"/>
      <c r="O31" s="89"/>
      <c r="P31" s="84"/>
      <c r="Q31" s="86" t="str">
        <f t="shared" si="1"/>
        <v/>
      </c>
      <c r="R31" s="86" t="str">
        <f t="shared" si="2"/>
        <v/>
      </c>
      <c r="S31" s="105">
        <f t="shared" si="3"/>
        <v>0.21855192575581686</v>
      </c>
      <c r="T31" s="108" t="str">
        <f t="shared" si="4"/>
        <v>∞</v>
      </c>
      <c r="U31" s="3"/>
    </row>
    <row r="32" spans="1:26" x14ac:dyDescent="0.25">
      <c r="A32" s="90" t="s">
        <v>230</v>
      </c>
      <c r="B32" s="82" t="s">
        <v>216</v>
      </c>
      <c r="C32" s="82" t="s">
        <v>235</v>
      </c>
      <c r="D32" s="83" t="s">
        <v>234</v>
      </c>
      <c r="E32" s="82"/>
      <c r="F32" s="82" t="s">
        <v>14</v>
      </c>
      <c r="G32" s="87">
        <v>150</v>
      </c>
      <c r="H32" s="88" t="s">
        <v>232</v>
      </c>
      <c r="I32" s="99">
        <f>IFERROR(VLOOKUP(F32,NiceHash!$S$3:$W$33,4,FALSE)*G32,"")</f>
        <v>0.36335384999999998</v>
      </c>
      <c r="J32" s="84">
        <v>40</v>
      </c>
      <c r="K32" s="85">
        <v>0.85</v>
      </c>
      <c r="L32" s="86">
        <f t="shared" si="0"/>
        <v>47.058823529411768</v>
      </c>
      <c r="M32" s="99">
        <f>L32*24/1000*EL!$C$12/Prices!$M$2</f>
        <v>0.14480192424418312</v>
      </c>
      <c r="N32" s="82"/>
      <c r="O32" s="89"/>
      <c r="P32" s="84"/>
      <c r="Q32" s="86" t="str">
        <f t="shared" si="1"/>
        <v/>
      </c>
      <c r="R32" s="86" t="str">
        <f t="shared" si="2"/>
        <v/>
      </c>
      <c r="S32" s="105">
        <f t="shared" si="3"/>
        <v>0.21855192575581686</v>
      </c>
      <c r="T32" s="108" t="str">
        <f t="shared" si="4"/>
        <v>∞</v>
      </c>
      <c r="U32" s="3"/>
    </row>
    <row r="33" spans="1:21" x14ac:dyDescent="0.25">
      <c r="A33" s="90" t="s">
        <v>236</v>
      </c>
      <c r="B33" s="82" t="s">
        <v>237</v>
      </c>
      <c r="C33" s="82" t="s">
        <v>238</v>
      </c>
      <c r="D33" s="83" t="s">
        <v>239</v>
      </c>
      <c r="E33" s="82"/>
      <c r="F33" s="82" t="s">
        <v>11</v>
      </c>
      <c r="G33" s="84">
        <v>17000</v>
      </c>
      <c r="H33" s="88" t="s">
        <v>232</v>
      </c>
      <c r="I33" s="99">
        <f>IFERROR(VLOOKUP(F33,NiceHash!$S$3:$W$33,4,FALSE)*G33,"")</f>
        <v>2.4708061799999999</v>
      </c>
      <c r="J33" s="84">
        <v>902</v>
      </c>
      <c r="K33" s="85">
        <v>0.93</v>
      </c>
      <c r="L33" s="86">
        <f t="shared" si="0"/>
        <v>969.89247311827955</v>
      </c>
      <c r="M33" s="99">
        <f>L33*24/1000*EL!$C$12/Prices!$M$2</f>
        <v>2.9843987988713763</v>
      </c>
      <c r="N33" s="90" t="s">
        <v>236</v>
      </c>
      <c r="O33" s="89">
        <v>43202</v>
      </c>
      <c r="P33" s="84">
        <v>311</v>
      </c>
      <c r="Q33" s="86">
        <f t="shared" si="1"/>
        <v>77.75</v>
      </c>
      <c r="R33" s="86">
        <f t="shared" si="2"/>
        <v>388.75</v>
      </c>
      <c r="S33" s="105">
        <f t="shared" si="3"/>
        <v>-0.51359261887137642</v>
      </c>
      <c r="T33" s="108" t="str">
        <f t="shared" si="4"/>
        <v>∞</v>
      </c>
      <c r="U33" s="3"/>
    </row>
    <row r="34" spans="1:21" x14ac:dyDescent="0.25">
      <c r="A34" s="90" t="s">
        <v>236</v>
      </c>
      <c r="B34" s="82" t="s">
        <v>237</v>
      </c>
      <c r="C34" s="82" t="s">
        <v>238</v>
      </c>
      <c r="D34" s="83" t="s">
        <v>240</v>
      </c>
      <c r="E34" s="82"/>
      <c r="F34" s="82" t="s">
        <v>131</v>
      </c>
      <c r="G34" s="87">
        <v>180</v>
      </c>
      <c r="H34" s="88" t="s">
        <v>232</v>
      </c>
      <c r="I34" s="99">
        <f>IFERROR(VLOOKUP(F34,NiceHash!$S$3:$W$33,4,FALSE)*G34,"")</f>
        <v>7.4124185400000009</v>
      </c>
      <c r="J34" s="84">
        <v>800</v>
      </c>
      <c r="K34" s="85">
        <v>0.93</v>
      </c>
      <c r="L34" s="86">
        <f t="shared" si="0"/>
        <v>860.21505376344078</v>
      </c>
      <c r="M34" s="99">
        <f>L34*24/1000*EL!$C$12/Prices!$M$2</f>
        <v>2.646916894786143</v>
      </c>
      <c r="N34" s="90" t="s">
        <v>236</v>
      </c>
      <c r="O34" s="89">
        <v>43202</v>
      </c>
      <c r="P34" s="84">
        <v>1800</v>
      </c>
      <c r="Q34" s="86">
        <f t="shared" si="1"/>
        <v>450</v>
      </c>
      <c r="R34" s="86">
        <f t="shared" si="2"/>
        <v>2250</v>
      </c>
      <c r="S34" s="105">
        <f t="shared" si="3"/>
        <v>4.7655016452138579</v>
      </c>
      <c r="T34" s="108">
        <f t="shared" si="4"/>
        <v>472.14336863355095</v>
      </c>
      <c r="U34" s="3"/>
    </row>
    <row r="35" spans="1:21" x14ac:dyDescent="0.25">
      <c r="A35" s="90" t="s">
        <v>236</v>
      </c>
      <c r="B35" s="82" t="s">
        <v>237</v>
      </c>
      <c r="C35" s="82" t="s">
        <v>238</v>
      </c>
      <c r="D35" s="83" t="s">
        <v>241</v>
      </c>
      <c r="E35" s="82"/>
      <c r="F35" s="82" t="s">
        <v>8</v>
      </c>
      <c r="G35" s="87">
        <v>504</v>
      </c>
      <c r="H35" s="88" t="s">
        <v>232</v>
      </c>
      <c r="I35" s="99">
        <f>IFERROR(VLOOKUP(F35,NiceHash!$S$3:$W$33,4,FALSE)*G35,"")</f>
        <v>4.3975699074719996</v>
      </c>
      <c r="J35" s="84">
        <v>800</v>
      </c>
      <c r="K35" s="85">
        <v>0.93</v>
      </c>
      <c r="L35" s="86">
        <f t="shared" ref="L35:L66" si="5">IFERROR(J35/K35,J35)</f>
        <v>860.21505376344078</v>
      </c>
      <c r="M35" s="99">
        <f>L35*24/1000*EL!$C$12/Prices!$M$2</f>
        <v>2.646916894786143</v>
      </c>
      <c r="N35" s="90" t="s">
        <v>236</v>
      </c>
      <c r="O35" s="89">
        <v>43202</v>
      </c>
      <c r="P35" s="84">
        <v>462</v>
      </c>
      <c r="Q35" s="86">
        <f t="shared" ref="Q35:Q66" si="6">IF(P35&gt;0,P35*0.25,"")</f>
        <v>115.5</v>
      </c>
      <c r="R35" s="86">
        <f t="shared" ref="R35:R66" si="7">IFERROR(P35+Q35,"")</f>
        <v>577.5</v>
      </c>
      <c r="S35" s="105">
        <f t="shared" ref="S35:S66" si="8">IFERROR(I35-M35,"")</f>
        <v>1.7506530126858566</v>
      </c>
      <c r="T35" s="108">
        <f t="shared" ref="T35:T66" si="9">IFERROR(IF(P35/S35&gt;0,R35/S35,"∞"),"∞")</f>
        <v>329.87690639734365</v>
      </c>
      <c r="U35" s="3"/>
    </row>
    <row r="36" spans="1:21" x14ac:dyDescent="0.25">
      <c r="A36" s="90" t="s">
        <v>230</v>
      </c>
      <c r="B36" s="82" t="s">
        <v>237</v>
      </c>
      <c r="C36" s="82" t="s">
        <v>238</v>
      </c>
      <c r="D36" s="83" t="s">
        <v>242</v>
      </c>
      <c r="E36" s="82"/>
      <c r="F36" s="82" t="s">
        <v>9</v>
      </c>
      <c r="G36" s="87">
        <v>8.6</v>
      </c>
      <c r="H36" s="88" t="s">
        <v>2</v>
      </c>
      <c r="I36" s="99">
        <f>IFERROR(VLOOKUP(F36,NiceHash!$S$3:$W$33,4,FALSE)*G36,"")</f>
        <v>4.4858858867999993</v>
      </c>
      <c r="J36" s="84">
        <v>920</v>
      </c>
      <c r="K36" s="85">
        <v>0.93</v>
      </c>
      <c r="L36" s="86">
        <f t="shared" si="5"/>
        <v>989.24731182795699</v>
      </c>
      <c r="M36" s="99">
        <f>L36*24/1000*EL!$C$12/Prices!$M$2</f>
        <v>3.0439544290040645</v>
      </c>
      <c r="N36" s="82"/>
      <c r="O36" s="89"/>
      <c r="P36" s="84"/>
      <c r="Q36" s="86" t="str">
        <f t="shared" si="6"/>
        <v/>
      </c>
      <c r="R36" s="86" t="str">
        <f t="shared" si="7"/>
        <v/>
      </c>
      <c r="S36" s="105">
        <f t="shared" si="8"/>
        <v>1.4419314577959348</v>
      </c>
      <c r="T36" s="108" t="str">
        <f t="shared" si="9"/>
        <v>∞</v>
      </c>
      <c r="U36" s="3"/>
    </row>
    <row r="37" spans="1:21" x14ac:dyDescent="0.25">
      <c r="A37" s="90" t="s">
        <v>230</v>
      </c>
      <c r="B37" s="82" t="s">
        <v>237</v>
      </c>
      <c r="C37" s="82" t="s">
        <v>238</v>
      </c>
      <c r="D37" s="83" t="s">
        <v>243</v>
      </c>
      <c r="E37" s="82"/>
      <c r="F37" s="82" t="s">
        <v>9</v>
      </c>
      <c r="G37" s="87">
        <v>0.45</v>
      </c>
      <c r="H37" s="88" t="s">
        <v>2</v>
      </c>
      <c r="I37" s="99">
        <f>IFERROR(VLOOKUP(F37,NiceHash!$S$3:$W$33,4,FALSE)*G37,"")</f>
        <v>0.23472658709999999</v>
      </c>
      <c r="J37" s="84" t="s">
        <v>147</v>
      </c>
      <c r="K37" s="85">
        <v>0.93</v>
      </c>
      <c r="L37" s="86">
        <f t="shared" si="5"/>
        <v>430.10752688172039</v>
      </c>
      <c r="M37" s="99">
        <f>L37*24/1000*EL!$C$12/Prices!$M$2</f>
        <v>1.3234584473930715</v>
      </c>
      <c r="N37" s="82"/>
      <c r="O37" s="89"/>
      <c r="P37" s="84"/>
      <c r="Q37" s="86" t="str">
        <f t="shared" si="6"/>
        <v/>
      </c>
      <c r="R37" s="86" t="str">
        <f t="shared" si="7"/>
        <v/>
      </c>
      <c r="S37" s="105">
        <f t="shared" si="8"/>
        <v>-1.0887318602930716</v>
      </c>
      <c r="T37" s="108" t="str">
        <f t="shared" si="9"/>
        <v>∞</v>
      </c>
      <c r="U37" s="3"/>
    </row>
    <row r="38" spans="1:21" x14ac:dyDescent="0.25">
      <c r="A38" s="90" t="s">
        <v>230</v>
      </c>
      <c r="B38" s="82" t="s">
        <v>237</v>
      </c>
      <c r="C38" s="82" t="s">
        <v>238</v>
      </c>
      <c r="D38" s="83" t="s">
        <v>244</v>
      </c>
      <c r="E38" s="82"/>
      <c r="F38" s="82" t="s">
        <v>9</v>
      </c>
      <c r="G38" s="91">
        <v>2</v>
      </c>
      <c r="H38" s="88" t="s">
        <v>2</v>
      </c>
      <c r="I38" s="99">
        <f>IFERROR(VLOOKUP(F38,NiceHash!$S$3:$W$33,4,FALSE)*G38,"")</f>
        <v>1.0432292759999999</v>
      </c>
      <c r="J38" s="84">
        <v>1400</v>
      </c>
      <c r="K38" s="85">
        <v>0.93</v>
      </c>
      <c r="L38" s="86">
        <f t="shared" si="5"/>
        <v>1505.3763440860214</v>
      </c>
      <c r="M38" s="99">
        <f>L38*24/1000*EL!$C$12/Prices!$M$2</f>
        <v>4.6321045658757498</v>
      </c>
      <c r="N38" s="82"/>
      <c r="O38" s="89"/>
      <c r="P38" s="84"/>
      <c r="Q38" s="86" t="str">
        <f t="shared" si="6"/>
        <v/>
      </c>
      <c r="R38" s="86" t="str">
        <f t="shared" si="7"/>
        <v/>
      </c>
      <c r="S38" s="105">
        <f t="shared" si="8"/>
        <v>-3.5888752898757499</v>
      </c>
      <c r="T38" s="108" t="str">
        <f t="shared" si="9"/>
        <v>∞</v>
      </c>
      <c r="U38" s="3"/>
    </row>
    <row r="39" spans="1:21" x14ac:dyDescent="0.25">
      <c r="A39" s="90" t="s">
        <v>230</v>
      </c>
      <c r="B39" s="82" t="s">
        <v>237</v>
      </c>
      <c r="C39" s="82" t="s">
        <v>238</v>
      </c>
      <c r="D39" s="83" t="s">
        <v>245</v>
      </c>
      <c r="E39" s="82"/>
      <c r="F39" s="82" t="s">
        <v>9</v>
      </c>
      <c r="G39" s="87">
        <v>1.1499999999999999</v>
      </c>
      <c r="H39" s="88" t="s">
        <v>2</v>
      </c>
      <c r="I39" s="99">
        <f>IFERROR(VLOOKUP(F39,NiceHash!$S$3:$W$33,4,FALSE)*G39,"")</f>
        <v>0.59985683369999987</v>
      </c>
      <c r="J39" s="84">
        <v>590</v>
      </c>
      <c r="K39" s="85">
        <v>0.93</v>
      </c>
      <c r="L39" s="86">
        <f t="shared" si="5"/>
        <v>634.4086021505376</v>
      </c>
      <c r="M39" s="99">
        <f>L39*24/1000*EL!$C$12/Prices!$M$2</f>
        <v>1.9521012099047803</v>
      </c>
      <c r="N39" s="82"/>
      <c r="O39" s="89"/>
      <c r="P39" s="84"/>
      <c r="Q39" s="86" t="str">
        <f t="shared" si="6"/>
        <v/>
      </c>
      <c r="R39" s="86" t="str">
        <f t="shared" si="7"/>
        <v/>
      </c>
      <c r="S39" s="105">
        <f t="shared" si="8"/>
        <v>-1.3522443762047804</v>
      </c>
      <c r="T39" s="108" t="str">
        <f t="shared" si="9"/>
        <v>∞</v>
      </c>
      <c r="U39" s="3"/>
    </row>
    <row r="40" spans="1:21" x14ac:dyDescent="0.25">
      <c r="A40" s="90" t="s">
        <v>230</v>
      </c>
      <c r="B40" s="82" t="s">
        <v>237</v>
      </c>
      <c r="C40" s="82" t="s">
        <v>238</v>
      </c>
      <c r="D40" s="83" t="s">
        <v>246</v>
      </c>
      <c r="E40" s="82" t="s">
        <v>247</v>
      </c>
      <c r="F40" s="82" t="s">
        <v>9</v>
      </c>
      <c r="G40" s="87">
        <v>2.7</v>
      </c>
      <c r="H40" s="88" t="s">
        <v>2</v>
      </c>
      <c r="I40" s="99">
        <f>IFERROR(VLOOKUP(F40,NiceHash!$S$3:$W$33,4,FALSE)*G40,"")</f>
        <v>1.4083595226000001</v>
      </c>
      <c r="J40" s="84">
        <v>697</v>
      </c>
      <c r="K40" s="85">
        <v>0.93</v>
      </c>
      <c r="L40" s="86">
        <f t="shared" si="5"/>
        <v>749.46236559139777</v>
      </c>
      <c r="M40" s="99">
        <f>L40*24/1000*EL!$C$12/Prices!$M$2</f>
        <v>2.3061263445824269</v>
      </c>
      <c r="N40" s="82"/>
      <c r="O40" s="89"/>
      <c r="P40" s="84"/>
      <c r="Q40" s="86" t="str">
        <f t="shared" si="6"/>
        <v/>
      </c>
      <c r="R40" s="86" t="str">
        <f t="shared" si="7"/>
        <v/>
      </c>
      <c r="S40" s="105">
        <f t="shared" si="8"/>
        <v>-0.89776682198242685</v>
      </c>
      <c r="T40" s="108" t="str">
        <f t="shared" si="9"/>
        <v>∞</v>
      </c>
      <c r="U40" s="3"/>
    </row>
    <row r="41" spans="1:21" x14ac:dyDescent="0.25">
      <c r="A41" s="90" t="s">
        <v>230</v>
      </c>
      <c r="B41" s="82" t="s">
        <v>237</v>
      </c>
      <c r="C41" s="82" t="s">
        <v>238</v>
      </c>
      <c r="D41" s="83" t="s">
        <v>246</v>
      </c>
      <c r="E41" s="82"/>
      <c r="F41" s="82" t="s">
        <v>9</v>
      </c>
      <c r="G41" s="87">
        <v>4.7300000000000004</v>
      </c>
      <c r="H41" s="88" t="s">
        <v>2</v>
      </c>
      <c r="I41" s="99">
        <f>IFERROR(VLOOKUP(F41,NiceHash!$S$3:$W$33,4,FALSE)*G41,"")</f>
        <v>2.46723723774</v>
      </c>
      <c r="J41" s="84">
        <v>1293</v>
      </c>
      <c r="K41" s="85">
        <v>0.93</v>
      </c>
      <c r="L41" s="86">
        <f t="shared" si="5"/>
        <v>1390.3225806451612</v>
      </c>
      <c r="M41" s="99">
        <f>L41*24/1000*EL!$C$12/Prices!$M$2</f>
        <v>4.278079431198103</v>
      </c>
      <c r="N41" s="82"/>
      <c r="O41" s="89"/>
      <c r="P41" s="84"/>
      <c r="Q41" s="86" t="str">
        <f t="shared" si="6"/>
        <v/>
      </c>
      <c r="R41" s="86" t="str">
        <f t="shared" si="7"/>
        <v/>
      </c>
      <c r="S41" s="105">
        <f t="shared" si="8"/>
        <v>-1.8108421934581029</v>
      </c>
      <c r="T41" s="108" t="str">
        <f t="shared" si="9"/>
        <v>∞</v>
      </c>
      <c r="U41" s="3"/>
    </row>
    <row r="42" spans="1:21" x14ac:dyDescent="0.25">
      <c r="A42" s="90" t="s">
        <v>236</v>
      </c>
      <c r="B42" s="82" t="s">
        <v>237</v>
      </c>
      <c r="C42" s="82" t="s">
        <v>238</v>
      </c>
      <c r="D42" s="83" t="s">
        <v>248</v>
      </c>
      <c r="E42" s="82" t="s">
        <v>249</v>
      </c>
      <c r="F42" s="82" t="s">
        <v>9</v>
      </c>
      <c r="G42" s="91">
        <v>13</v>
      </c>
      <c r="H42" s="88" t="s">
        <v>2</v>
      </c>
      <c r="I42" s="99">
        <f>IFERROR(VLOOKUP(F42,NiceHash!$S$3:$W$33,4,FALSE)*G42,"")</f>
        <v>6.7809902939999995</v>
      </c>
      <c r="J42" s="84">
        <v>1300</v>
      </c>
      <c r="K42" s="85">
        <v>0.93</v>
      </c>
      <c r="L42" s="86">
        <f t="shared" si="5"/>
        <v>1397.8494623655913</v>
      </c>
      <c r="M42" s="99">
        <f>L42*24/1000*EL!$C$12/Prices!$M$2</f>
        <v>4.3012399540274817</v>
      </c>
      <c r="N42" s="90" t="s">
        <v>236</v>
      </c>
      <c r="O42" s="89">
        <v>43202</v>
      </c>
      <c r="P42" s="84">
        <v>1104</v>
      </c>
      <c r="Q42" s="86">
        <f t="shared" si="6"/>
        <v>276</v>
      </c>
      <c r="R42" s="86">
        <f t="shared" si="7"/>
        <v>1380</v>
      </c>
      <c r="S42" s="105">
        <f t="shared" si="8"/>
        <v>2.4797503399725178</v>
      </c>
      <c r="T42" s="108">
        <f t="shared" si="9"/>
        <v>556.50763617408927</v>
      </c>
      <c r="U42" s="3"/>
    </row>
    <row r="43" spans="1:21" x14ac:dyDescent="0.25">
      <c r="A43" s="90" t="s">
        <v>236</v>
      </c>
      <c r="B43" s="82" t="s">
        <v>237</v>
      </c>
      <c r="C43" s="82" t="s">
        <v>238</v>
      </c>
      <c r="D43" s="83" t="s">
        <v>248</v>
      </c>
      <c r="E43" s="82" t="s">
        <v>250</v>
      </c>
      <c r="F43" s="82" t="s">
        <v>9</v>
      </c>
      <c r="G43" s="91">
        <v>13.5</v>
      </c>
      <c r="H43" s="88" t="s">
        <v>2</v>
      </c>
      <c r="I43" s="99">
        <f>IFERROR(VLOOKUP(F43,NiceHash!$S$3:$W$33,4,FALSE)*G43,"")</f>
        <v>7.041797613</v>
      </c>
      <c r="J43" s="84">
        <v>1320</v>
      </c>
      <c r="K43" s="85">
        <v>0.93</v>
      </c>
      <c r="L43" s="86">
        <f t="shared" si="5"/>
        <v>1419.3548387096773</v>
      </c>
      <c r="M43" s="99">
        <f>L43*24/1000*EL!$C$12/Prices!$M$2</f>
        <v>4.367412876397136</v>
      </c>
      <c r="N43" s="90" t="s">
        <v>236</v>
      </c>
      <c r="O43" s="89">
        <v>43202</v>
      </c>
      <c r="P43" s="84">
        <v>1146</v>
      </c>
      <c r="Q43" s="86">
        <f t="shared" si="6"/>
        <v>286.5</v>
      </c>
      <c r="R43" s="86">
        <f t="shared" si="7"/>
        <v>1432.5</v>
      </c>
      <c r="S43" s="105">
        <f t="shared" si="8"/>
        <v>2.6743847366028639</v>
      </c>
      <c r="T43" s="108">
        <f t="shared" si="9"/>
        <v>535.63721793433228</v>
      </c>
      <c r="U43" s="3"/>
    </row>
    <row r="44" spans="1:21" x14ac:dyDescent="0.25">
      <c r="A44" s="90" t="s">
        <v>236</v>
      </c>
      <c r="B44" s="82" t="s">
        <v>237</v>
      </c>
      <c r="C44" s="82" t="s">
        <v>238</v>
      </c>
      <c r="D44" s="83" t="s">
        <v>248</v>
      </c>
      <c r="E44" s="82" t="s">
        <v>251</v>
      </c>
      <c r="F44" s="82" t="s">
        <v>9</v>
      </c>
      <c r="G44" s="91">
        <v>14</v>
      </c>
      <c r="H44" s="88" t="s">
        <v>2</v>
      </c>
      <c r="I44" s="99">
        <f>IFERROR(VLOOKUP(F44,NiceHash!$S$3:$W$33,4,FALSE)*G44,"")</f>
        <v>7.3026049319999995</v>
      </c>
      <c r="J44" s="84">
        <v>1340</v>
      </c>
      <c r="K44" s="85">
        <v>0.93</v>
      </c>
      <c r="L44" s="86">
        <f t="shared" si="5"/>
        <v>1440.8602150537633</v>
      </c>
      <c r="M44" s="99">
        <f>L44*24/1000*EL!$C$12/Prices!$M$2</f>
        <v>4.4335857987667895</v>
      </c>
      <c r="N44" s="90" t="s">
        <v>236</v>
      </c>
      <c r="O44" s="89">
        <v>43202</v>
      </c>
      <c r="P44" s="84">
        <v>1312</v>
      </c>
      <c r="Q44" s="86">
        <f t="shared" si="6"/>
        <v>328</v>
      </c>
      <c r="R44" s="86">
        <f t="shared" si="7"/>
        <v>1640</v>
      </c>
      <c r="S44" s="105">
        <f t="shared" si="8"/>
        <v>2.86901913323321</v>
      </c>
      <c r="T44" s="108">
        <f t="shared" si="9"/>
        <v>571.6239327242896</v>
      </c>
      <c r="U44" s="3"/>
    </row>
    <row r="45" spans="1:21" x14ac:dyDescent="0.25">
      <c r="A45" s="90" t="s">
        <v>236</v>
      </c>
      <c r="B45" s="82" t="s">
        <v>237</v>
      </c>
      <c r="C45" s="82" t="s">
        <v>238</v>
      </c>
      <c r="D45" s="83" t="s">
        <v>253</v>
      </c>
      <c r="E45" s="82" t="s">
        <v>254</v>
      </c>
      <c r="F45" s="82" t="s">
        <v>9</v>
      </c>
      <c r="G45" s="91">
        <v>10.5</v>
      </c>
      <c r="H45" s="88" t="s">
        <v>2</v>
      </c>
      <c r="I45" s="99">
        <f>IFERROR(VLOOKUP(F45,NiceHash!$S$3:$W$33,4,FALSE)*G45,"")</f>
        <v>5.4769536989999992</v>
      </c>
      <c r="J45" s="84">
        <v>1332</v>
      </c>
      <c r="K45" s="85">
        <v>0.93</v>
      </c>
      <c r="L45" s="86">
        <f t="shared" si="5"/>
        <v>1432.258064516129</v>
      </c>
      <c r="M45" s="99">
        <f>L45*24/1000*EL!$C$12/Prices!$M$2</f>
        <v>4.4071166298189279</v>
      </c>
      <c r="N45" s="90" t="s">
        <v>236</v>
      </c>
      <c r="O45" s="89">
        <v>43202</v>
      </c>
      <c r="P45" s="84">
        <v>738</v>
      </c>
      <c r="Q45" s="86">
        <f t="shared" si="6"/>
        <v>184.5</v>
      </c>
      <c r="R45" s="86">
        <f t="shared" si="7"/>
        <v>922.5</v>
      </c>
      <c r="S45" s="105">
        <f t="shared" si="8"/>
        <v>1.0698370691810712</v>
      </c>
      <c r="T45" s="108">
        <f t="shared" si="9"/>
        <v>862.28083375924393</v>
      </c>
      <c r="U45" s="3"/>
    </row>
    <row r="46" spans="1:21" x14ac:dyDescent="0.25">
      <c r="A46" s="90" t="s">
        <v>230</v>
      </c>
      <c r="B46" s="82" t="s">
        <v>237</v>
      </c>
      <c r="C46" s="82" t="s">
        <v>238</v>
      </c>
      <c r="D46" s="83" t="s">
        <v>255</v>
      </c>
      <c r="E46" s="82"/>
      <c r="F46" s="82" t="s">
        <v>9</v>
      </c>
      <c r="G46" s="87">
        <v>0.04</v>
      </c>
      <c r="H46" s="88" t="s">
        <v>2</v>
      </c>
      <c r="I46" s="99">
        <f>IFERROR(VLOOKUP(F46,NiceHash!$S$3:$W$33,4,FALSE)*G46,"")</f>
        <v>2.0864585519999999E-2</v>
      </c>
      <c r="J46" s="84" t="s">
        <v>145</v>
      </c>
      <c r="K46" s="85">
        <v>0.85</v>
      </c>
      <c r="L46" s="86">
        <f t="shared" si="5"/>
        <v>58.82352941176471</v>
      </c>
      <c r="M46" s="99">
        <f>L46*24/1000*EL!$C$12/Prices!$M$2</f>
        <v>0.18100240530522893</v>
      </c>
      <c r="N46" s="82"/>
      <c r="O46" s="89"/>
      <c r="P46" s="84"/>
      <c r="Q46" s="86" t="str">
        <f t="shared" si="6"/>
        <v/>
      </c>
      <c r="R46" s="86" t="str">
        <f t="shared" si="7"/>
        <v/>
      </c>
      <c r="S46" s="105">
        <f t="shared" si="8"/>
        <v>-0.16013781978522892</v>
      </c>
      <c r="T46" s="108" t="str">
        <f t="shared" si="9"/>
        <v>∞</v>
      </c>
      <c r="U46" s="3"/>
    </row>
    <row r="47" spans="1:21" x14ac:dyDescent="0.25">
      <c r="A47" s="90" t="s">
        <v>236</v>
      </c>
      <c r="B47" s="82" t="s">
        <v>237</v>
      </c>
      <c r="C47" s="82" t="s">
        <v>238</v>
      </c>
      <c r="D47" s="83" t="s">
        <v>252</v>
      </c>
      <c r="E47" s="82"/>
      <c r="F47" s="82" t="s">
        <v>9</v>
      </c>
      <c r="G47" s="91">
        <v>4</v>
      </c>
      <c r="H47" s="88" t="s">
        <v>2</v>
      </c>
      <c r="I47" s="99">
        <f>IFERROR(VLOOKUP(F47,NiceHash!$S$3:$W$33,4,FALSE)*G47,"")</f>
        <v>2.0864585519999999</v>
      </c>
      <c r="J47" s="84">
        <v>955</v>
      </c>
      <c r="K47" s="85">
        <v>0.93</v>
      </c>
      <c r="L47" s="86">
        <f t="shared" si="5"/>
        <v>1026.8817204301074</v>
      </c>
      <c r="M47" s="99">
        <f>L47*24/1000*EL!$C$12/Prices!$M$2</f>
        <v>3.1597570431509574</v>
      </c>
      <c r="N47" s="90" t="s">
        <v>236</v>
      </c>
      <c r="O47" s="89">
        <v>43202</v>
      </c>
      <c r="P47" s="84">
        <v>190</v>
      </c>
      <c r="Q47" s="86">
        <f t="shared" si="6"/>
        <v>47.5</v>
      </c>
      <c r="R47" s="86">
        <f t="shared" si="7"/>
        <v>237.5</v>
      </c>
      <c r="S47" s="105">
        <f t="shared" si="8"/>
        <v>-1.0732984911509575</v>
      </c>
      <c r="T47" s="108" t="str">
        <f t="shared" si="9"/>
        <v>∞</v>
      </c>
      <c r="U47" s="3"/>
    </row>
    <row r="48" spans="1:21" x14ac:dyDescent="0.25">
      <c r="A48" s="90" t="s">
        <v>236</v>
      </c>
      <c r="B48" s="82" t="s">
        <v>237</v>
      </c>
      <c r="C48" s="82" t="s">
        <v>238</v>
      </c>
      <c r="D48" s="83" t="s">
        <v>256</v>
      </c>
      <c r="E48" s="82"/>
      <c r="F48" s="82" t="s">
        <v>28</v>
      </c>
      <c r="G48" s="87">
        <v>220</v>
      </c>
      <c r="H48" s="88" t="s">
        <v>223</v>
      </c>
      <c r="I48" s="99">
        <f>IFERROR(VLOOKUP(F48,NiceHash!$S$3:$W$33,4,FALSE)*G48,"")</f>
        <v>115.28813933999999</v>
      </c>
      <c r="J48" s="84">
        <v>465</v>
      </c>
      <c r="K48" s="85">
        <v>0.93</v>
      </c>
      <c r="L48" s="86">
        <f t="shared" si="5"/>
        <v>500</v>
      </c>
      <c r="M48" s="99">
        <f>L48*24/1000*EL!$C$12/Prices!$M$2</f>
        <v>1.5385204450944459</v>
      </c>
      <c r="N48" s="90" t="s">
        <v>236</v>
      </c>
      <c r="O48" s="89">
        <v>43202</v>
      </c>
      <c r="P48" s="84">
        <v>1990</v>
      </c>
      <c r="Q48" s="86">
        <f t="shared" si="6"/>
        <v>497.5</v>
      </c>
      <c r="R48" s="86">
        <f t="shared" si="7"/>
        <v>2487.5</v>
      </c>
      <c r="S48" s="105">
        <f t="shared" si="8"/>
        <v>113.74961889490554</v>
      </c>
      <c r="T48" s="108">
        <f t="shared" si="9"/>
        <v>21.868205134807766</v>
      </c>
      <c r="U48" s="3"/>
    </row>
    <row r="49" spans="1:21" x14ac:dyDescent="0.25">
      <c r="A49" s="90" t="s">
        <v>230</v>
      </c>
      <c r="B49" s="82" t="s">
        <v>257</v>
      </c>
      <c r="C49" s="82" t="s">
        <v>258</v>
      </c>
      <c r="D49" s="83" t="s">
        <v>172</v>
      </c>
      <c r="E49" s="82"/>
      <c r="F49" s="82" t="s">
        <v>9</v>
      </c>
      <c r="G49" s="87">
        <v>3.5</v>
      </c>
      <c r="H49" s="88" t="s">
        <v>2</v>
      </c>
      <c r="I49" s="99">
        <f>IFERROR(VLOOKUP(F49,NiceHash!$S$3:$W$33,4,FALSE)*G49,"")</f>
        <v>1.8256512329999999</v>
      </c>
      <c r="J49" s="84">
        <v>1050</v>
      </c>
      <c r="K49" s="85">
        <v>0.85</v>
      </c>
      <c r="L49" s="86">
        <f t="shared" si="5"/>
        <v>1235.2941176470588</v>
      </c>
      <c r="M49" s="99">
        <f>L49*24/1000*EL!$C$12/Prices!$M$2</f>
        <v>3.801050511409807</v>
      </c>
      <c r="N49" s="82"/>
      <c r="O49" s="89"/>
      <c r="P49" s="84"/>
      <c r="Q49" s="86" t="str">
        <f t="shared" si="6"/>
        <v/>
      </c>
      <c r="R49" s="86" t="str">
        <f t="shared" si="7"/>
        <v/>
      </c>
      <c r="S49" s="105">
        <f t="shared" si="8"/>
        <v>-1.9753992784098071</v>
      </c>
      <c r="T49" s="108" t="str">
        <f t="shared" si="9"/>
        <v>∞</v>
      </c>
      <c r="U49" s="3"/>
    </row>
    <row r="50" spans="1:21" x14ac:dyDescent="0.25">
      <c r="A50" s="90" t="s">
        <v>230</v>
      </c>
      <c r="B50" s="82" t="s">
        <v>257</v>
      </c>
      <c r="C50" s="82" t="s">
        <v>258</v>
      </c>
      <c r="D50" s="83" t="s">
        <v>157</v>
      </c>
      <c r="E50" s="82"/>
      <c r="F50" s="82" t="s">
        <v>9</v>
      </c>
      <c r="G50" s="87">
        <v>7.3</v>
      </c>
      <c r="H50" s="88" t="s">
        <v>2</v>
      </c>
      <c r="I50" s="99">
        <f>IFERROR(VLOOKUP(F50,NiceHash!$S$3:$W$33,4,FALSE)*G50,"")</f>
        <v>3.8077868573999996</v>
      </c>
      <c r="J50" s="84">
        <v>1150</v>
      </c>
      <c r="K50" s="85">
        <v>0.85</v>
      </c>
      <c r="L50" s="86">
        <f t="shared" si="5"/>
        <v>1352.9411764705883</v>
      </c>
      <c r="M50" s="99">
        <f>L50*24/1000*EL!$C$12/Prices!$M$2</f>
        <v>4.1630553220202646</v>
      </c>
      <c r="N50" s="82"/>
      <c r="O50" s="89"/>
      <c r="P50" s="84"/>
      <c r="Q50" s="86" t="str">
        <f t="shared" si="6"/>
        <v/>
      </c>
      <c r="R50" s="86" t="str">
        <f t="shared" si="7"/>
        <v/>
      </c>
      <c r="S50" s="105">
        <f t="shared" si="8"/>
        <v>-0.35526846462026507</v>
      </c>
      <c r="T50" s="108" t="str">
        <f t="shared" si="9"/>
        <v>∞</v>
      </c>
      <c r="U50" s="3"/>
    </row>
    <row r="51" spans="1:21" x14ac:dyDescent="0.25">
      <c r="A51" s="90" t="s">
        <v>230</v>
      </c>
      <c r="B51" s="82" t="s">
        <v>259</v>
      </c>
      <c r="C51" s="82" t="s">
        <v>260</v>
      </c>
      <c r="D51" s="83" t="s">
        <v>261</v>
      </c>
      <c r="E51" s="82" t="s">
        <v>262</v>
      </c>
      <c r="F51" s="82" t="s">
        <v>9</v>
      </c>
      <c r="G51" s="87">
        <v>2.5000000000000001E-2</v>
      </c>
      <c r="H51" s="88" t="s">
        <v>2</v>
      </c>
      <c r="I51" s="99">
        <f>IFERROR(VLOOKUP(F51,NiceHash!$S$3:$W$33,4,FALSE)*G51,"")</f>
        <v>1.304036595E-2</v>
      </c>
      <c r="J51" s="84">
        <v>10</v>
      </c>
      <c r="K51" s="85">
        <v>0.85</v>
      </c>
      <c r="L51" s="86">
        <f t="shared" si="5"/>
        <v>11.764705882352942</v>
      </c>
      <c r="M51" s="99">
        <f>L51*24/1000*EL!$C$12/Prices!$M$2</f>
        <v>3.6200481061045779E-2</v>
      </c>
      <c r="N51" s="82"/>
      <c r="O51" s="89"/>
      <c r="P51" s="84"/>
      <c r="Q51" s="86" t="str">
        <f t="shared" si="6"/>
        <v/>
      </c>
      <c r="R51" s="86" t="str">
        <f t="shared" si="7"/>
        <v/>
      </c>
      <c r="S51" s="105">
        <f t="shared" si="8"/>
        <v>-2.3160115111045779E-2</v>
      </c>
      <c r="T51" s="108" t="str">
        <f t="shared" si="9"/>
        <v>∞</v>
      </c>
      <c r="U51" s="3"/>
    </row>
    <row r="52" spans="1:21" x14ac:dyDescent="0.25">
      <c r="A52" s="90" t="s">
        <v>230</v>
      </c>
      <c r="B52" s="82" t="s">
        <v>263</v>
      </c>
      <c r="C52" s="82" t="s">
        <v>264</v>
      </c>
      <c r="D52" s="83"/>
      <c r="E52" s="82" t="s">
        <v>265</v>
      </c>
      <c r="F52" s="82" t="s">
        <v>8</v>
      </c>
      <c r="G52" s="87">
        <v>2.5</v>
      </c>
      <c r="H52" s="88" t="s">
        <v>232</v>
      </c>
      <c r="I52" s="99">
        <f>IFERROR(VLOOKUP(F52,NiceHash!$S$3:$W$33,4,FALSE)*G52,"")</f>
        <v>2.1813342794999999E-2</v>
      </c>
      <c r="J52" s="84">
        <v>50</v>
      </c>
      <c r="K52" s="85">
        <v>0.85</v>
      </c>
      <c r="L52" s="86">
        <f t="shared" si="5"/>
        <v>58.82352941176471</v>
      </c>
      <c r="M52" s="99">
        <f>L52*24/1000*EL!$C$12/Prices!$M$2</f>
        <v>0.18100240530522893</v>
      </c>
      <c r="N52" s="82"/>
      <c r="O52" s="89"/>
      <c r="P52" s="84"/>
      <c r="Q52" s="86" t="str">
        <f t="shared" si="6"/>
        <v/>
      </c>
      <c r="R52" s="86" t="str">
        <f t="shared" si="7"/>
        <v/>
      </c>
      <c r="S52" s="105">
        <f t="shared" si="8"/>
        <v>-0.15918906251022893</v>
      </c>
      <c r="T52" s="108" t="str">
        <f t="shared" si="9"/>
        <v>∞</v>
      </c>
      <c r="U52" s="3"/>
    </row>
    <row r="53" spans="1:21" x14ac:dyDescent="0.25">
      <c r="A53" s="90" t="s">
        <v>224</v>
      </c>
      <c r="B53" s="82" t="s">
        <v>225</v>
      </c>
      <c r="C53" s="82" t="s">
        <v>226</v>
      </c>
      <c r="D53" s="83" t="s">
        <v>227</v>
      </c>
      <c r="E53" s="82"/>
      <c r="F53" s="82" t="s">
        <v>289</v>
      </c>
      <c r="G53" s="87">
        <v>2100</v>
      </c>
      <c r="H53" s="88" t="s">
        <v>115</v>
      </c>
      <c r="I53" s="99">
        <f>IFERROR(VLOOKUP(F53,NiceHash!$S$3:$W$33,4,FALSE)*G53,"")</f>
        <v>127.17384749999999</v>
      </c>
      <c r="J53" s="84">
        <v>900</v>
      </c>
      <c r="K53" s="85">
        <v>0.85</v>
      </c>
      <c r="L53" s="86">
        <f t="shared" si="5"/>
        <v>1058.8235294117646</v>
      </c>
      <c r="M53" s="99">
        <f>L53*24/1000*EL!$C$12/Prices!$M$2</f>
        <v>3.2580432954941196</v>
      </c>
      <c r="N53" s="82"/>
      <c r="O53" s="89"/>
      <c r="P53" s="84"/>
      <c r="Q53" s="86" t="str">
        <f t="shared" si="6"/>
        <v/>
      </c>
      <c r="R53" s="86" t="str">
        <f t="shared" si="7"/>
        <v/>
      </c>
      <c r="S53" s="105">
        <f t="shared" si="8"/>
        <v>123.91580420450587</v>
      </c>
      <c r="T53" s="108" t="str">
        <f t="shared" si="9"/>
        <v>∞</v>
      </c>
      <c r="U53" s="3"/>
    </row>
    <row r="54" spans="1:21" x14ac:dyDescent="0.25">
      <c r="A54" s="90" t="s">
        <v>224</v>
      </c>
      <c r="B54" s="82" t="s">
        <v>225</v>
      </c>
      <c r="C54" s="82" t="s">
        <v>226</v>
      </c>
      <c r="D54" s="83" t="s">
        <v>228</v>
      </c>
      <c r="E54" s="82"/>
      <c r="F54" s="82" t="s">
        <v>791</v>
      </c>
      <c r="G54" s="84">
        <v>3830</v>
      </c>
      <c r="H54" s="88" t="s">
        <v>115</v>
      </c>
      <c r="I54" s="99">
        <f>IFERROR(VLOOKUP(F54,NiceHash!$S$3:$W$33,4,FALSE)*G54,"")</f>
        <v>52.573264829999999</v>
      </c>
      <c r="J54" s="84">
        <v>1380</v>
      </c>
      <c r="K54" s="85">
        <v>0.85</v>
      </c>
      <c r="L54" s="86">
        <f t="shared" si="5"/>
        <v>1623.5294117647059</v>
      </c>
      <c r="M54" s="99">
        <f>L54*24/1000*EL!$C$12/Prices!$M$2</f>
        <v>4.9956663864243165</v>
      </c>
      <c r="N54" s="82"/>
      <c r="O54" s="89"/>
      <c r="P54" s="84"/>
      <c r="Q54" s="86" t="str">
        <f t="shared" si="6"/>
        <v/>
      </c>
      <c r="R54" s="86" t="str">
        <f t="shared" si="7"/>
        <v/>
      </c>
      <c r="S54" s="105">
        <f t="shared" si="8"/>
        <v>47.577598443575681</v>
      </c>
      <c r="T54" s="108" t="str">
        <f t="shared" si="9"/>
        <v>∞</v>
      </c>
      <c r="U54" s="3"/>
    </row>
    <row r="55" spans="1:21" x14ac:dyDescent="0.25">
      <c r="A55" s="90" t="s">
        <v>224</v>
      </c>
      <c r="B55" s="82" t="s">
        <v>225</v>
      </c>
      <c r="C55" s="82" t="s">
        <v>226</v>
      </c>
      <c r="D55" s="83" t="s">
        <v>229</v>
      </c>
      <c r="E55" s="82"/>
      <c r="F55" s="82" t="s">
        <v>9</v>
      </c>
      <c r="G55" s="87">
        <v>16</v>
      </c>
      <c r="H55" s="88" t="s">
        <v>2</v>
      </c>
      <c r="I55" s="99">
        <f>IFERROR(VLOOKUP(F55,NiceHash!$S$3:$W$33,4,FALSE)*G55,"")</f>
        <v>8.3458342079999994</v>
      </c>
      <c r="J55" s="84">
        <v>1480</v>
      </c>
      <c r="K55" s="85">
        <v>0.85</v>
      </c>
      <c r="L55" s="86">
        <f t="shared" si="5"/>
        <v>1741.1764705882354</v>
      </c>
      <c r="M55" s="99">
        <f>L55*24/1000*EL!$C$12/Prices!$M$2</f>
        <v>5.3576711970347759</v>
      </c>
      <c r="N55" s="82"/>
      <c r="O55" s="89"/>
      <c r="P55" s="84"/>
      <c r="Q55" s="86" t="str">
        <f t="shared" si="6"/>
        <v/>
      </c>
      <c r="R55" s="86" t="str">
        <f t="shared" si="7"/>
        <v/>
      </c>
      <c r="S55" s="105">
        <f t="shared" si="8"/>
        <v>2.9881630109652235</v>
      </c>
      <c r="T55" s="108" t="str">
        <f t="shared" si="9"/>
        <v>∞</v>
      </c>
      <c r="U55" s="3"/>
    </row>
    <row r="56" spans="1:21" x14ac:dyDescent="0.25">
      <c r="A56" s="90" t="s">
        <v>224</v>
      </c>
      <c r="B56" s="82" t="s">
        <v>225</v>
      </c>
      <c r="C56" s="82" t="s">
        <v>226</v>
      </c>
      <c r="D56" s="83" t="s">
        <v>803</v>
      </c>
      <c r="E56" s="82"/>
      <c r="F56" s="82" t="s">
        <v>28</v>
      </c>
      <c r="G56" s="87">
        <v>124</v>
      </c>
      <c r="H56" s="88" t="s">
        <v>223</v>
      </c>
      <c r="I56" s="99">
        <f>IFERROR(VLOOKUP(F56,NiceHash!$S$3:$W$33,4,FALSE)*G56,"")</f>
        <v>64.980587627999995</v>
      </c>
      <c r="J56" s="84">
        <v>245</v>
      </c>
      <c r="K56" s="85">
        <v>0.85</v>
      </c>
      <c r="L56" s="86">
        <f t="shared" si="5"/>
        <v>288.23529411764707</v>
      </c>
      <c r="M56" s="99">
        <f>L56*24/1000*EL!$C$12/Prices!$M$2</f>
        <v>0.88691178599562159</v>
      </c>
      <c r="N56" s="82"/>
      <c r="O56" s="89"/>
      <c r="P56" s="84"/>
      <c r="Q56" s="86" t="str">
        <f t="shared" si="6"/>
        <v/>
      </c>
      <c r="R56" s="86" t="str">
        <f t="shared" si="7"/>
        <v/>
      </c>
      <c r="S56" s="105">
        <f t="shared" si="8"/>
        <v>64.093675842004373</v>
      </c>
      <c r="T56" s="108" t="str">
        <f t="shared" si="9"/>
        <v>∞</v>
      </c>
      <c r="U56" s="3" t="s">
        <v>805</v>
      </c>
    </row>
    <row r="57" spans="1:21" x14ac:dyDescent="0.25">
      <c r="A57" s="90" t="s">
        <v>224</v>
      </c>
      <c r="B57" s="82" t="s">
        <v>225</v>
      </c>
      <c r="C57" s="82" t="s">
        <v>226</v>
      </c>
      <c r="D57" s="83" t="s">
        <v>130</v>
      </c>
      <c r="E57" s="82"/>
      <c r="F57" s="82" t="s">
        <v>28</v>
      </c>
      <c r="G57" s="87">
        <v>248</v>
      </c>
      <c r="H57" s="88" t="s">
        <v>223</v>
      </c>
      <c r="I57" s="99">
        <f>IFERROR(VLOOKUP(F57,NiceHash!$S$3:$W$33,4,FALSE)*G57,"")</f>
        <v>129.96117525599999</v>
      </c>
      <c r="J57" s="84">
        <v>490</v>
      </c>
      <c r="K57" s="85">
        <v>0.85</v>
      </c>
      <c r="L57" s="86">
        <f t="shared" si="5"/>
        <v>576.47058823529414</v>
      </c>
      <c r="M57" s="99">
        <f>L57*24/1000*EL!$C$12/Prices!$M$2</f>
        <v>1.7738235719912432</v>
      </c>
      <c r="N57" s="82"/>
      <c r="O57" s="89"/>
      <c r="P57" s="84"/>
      <c r="Q57" s="86" t="str">
        <f t="shared" si="6"/>
        <v/>
      </c>
      <c r="R57" s="86" t="str">
        <f t="shared" si="7"/>
        <v/>
      </c>
      <c r="S57" s="105">
        <f t="shared" si="8"/>
        <v>128.18735168400875</v>
      </c>
      <c r="T57" s="108" t="str">
        <f t="shared" si="9"/>
        <v>∞</v>
      </c>
      <c r="U57" s="3"/>
    </row>
    <row r="58" spans="1:21" x14ac:dyDescent="0.25">
      <c r="A58" s="90" t="s">
        <v>230</v>
      </c>
      <c r="B58" s="82" t="s">
        <v>266</v>
      </c>
      <c r="C58" s="82"/>
      <c r="D58" s="83" t="s">
        <v>267</v>
      </c>
      <c r="E58" s="82"/>
      <c r="F58" s="82" t="s">
        <v>11</v>
      </c>
      <c r="G58" s="84">
        <v>22000</v>
      </c>
      <c r="H58" s="88" t="s">
        <v>232</v>
      </c>
      <c r="I58" s="99">
        <f>IFERROR(VLOOKUP(F58,NiceHash!$S$3:$W$33,4,FALSE)*G58,"")</f>
        <v>3.1975138799999998</v>
      </c>
      <c r="J58" s="84">
        <v>810</v>
      </c>
      <c r="K58" s="85">
        <v>0.85</v>
      </c>
      <c r="L58" s="86">
        <f t="shared" si="5"/>
        <v>952.94117647058829</v>
      </c>
      <c r="M58" s="99">
        <f>L58*24/1000*EL!$C$12/Prices!$M$2</f>
        <v>2.9322389659447081</v>
      </c>
      <c r="N58" s="82"/>
      <c r="O58" s="89"/>
      <c r="P58" s="84"/>
      <c r="Q58" s="86" t="str">
        <f t="shared" si="6"/>
        <v/>
      </c>
      <c r="R58" s="86" t="str">
        <f t="shared" si="7"/>
        <v/>
      </c>
      <c r="S58" s="105">
        <f t="shared" si="8"/>
        <v>0.26527491405529169</v>
      </c>
      <c r="T58" s="108" t="str">
        <f t="shared" si="9"/>
        <v>∞</v>
      </c>
      <c r="U58" s="3"/>
    </row>
    <row r="59" spans="1:21" x14ac:dyDescent="0.25">
      <c r="A59" s="90" t="s">
        <v>230</v>
      </c>
      <c r="B59" s="82" t="s">
        <v>266</v>
      </c>
      <c r="C59" s="82"/>
      <c r="D59" s="83" t="s">
        <v>268</v>
      </c>
      <c r="E59" s="82"/>
      <c r="F59" s="82" t="s">
        <v>11</v>
      </c>
      <c r="G59" s="84">
        <v>384</v>
      </c>
      <c r="H59" s="88" t="s">
        <v>232</v>
      </c>
      <c r="I59" s="99">
        <f>IFERROR(VLOOKUP(F59,NiceHash!$S$3:$W$33,4,FALSE)*G59,"")</f>
        <v>5.5811151359999991E-2</v>
      </c>
      <c r="J59" s="84">
        <v>720</v>
      </c>
      <c r="K59" s="85">
        <v>0.85</v>
      </c>
      <c r="L59" s="86">
        <f t="shared" si="5"/>
        <v>847.05882352941182</v>
      </c>
      <c r="M59" s="99">
        <f>L59*24/1000*EL!$C$12/Prices!$M$2</f>
        <v>2.6064346363952962</v>
      </c>
      <c r="N59" s="82"/>
      <c r="O59" s="89"/>
      <c r="P59" s="84"/>
      <c r="Q59" s="86" t="str">
        <f t="shared" si="6"/>
        <v/>
      </c>
      <c r="R59" s="86" t="str">
        <f t="shared" si="7"/>
        <v/>
      </c>
      <c r="S59" s="105">
        <f t="shared" si="8"/>
        <v>-2.5506234850352962</v>
      </c>
      <c r="T59" s="108" t="str">
        <f t="shared" si="9"/>
        <v>∞</v>
      </c>
      <c r="U59" s="3"/>
    </row>
    <row r="60" spans="1:21" x14ac:dyDescent="0.25">
      <c r="A60" s="90" t="s">
        <v>230</v>
      </c>
      <c r="B60" s="82" t="s">
        <v>792</v>
      </c>
      <c r="C60" s="82"/>
      <c r="D60" s="83" t="s">
        <v>273</v>
      </c>
      <c r="E60" s="82" t="s">
        <v>272</v>
      </c>
      <c r="F60" s="82" t="s">
        <v>8</v>
      </c>
      <c r="G60" s="87">
        <v>110</v>
      </c>
      <c r="H60" s="88" t="s">
        <v>232</v>
      </c>
      <c r="I60" s="99">
        <f>IFERROR(VLOOKUP(F60,NiceHash!$S$3:$W$33,4,FALSE)*G60,"")</f>
        <v>0.95978708298000004</v>
      </c>
      <c r="J60" s="84">
        <v>1100</v>
      </c>
      <c r="K60" s="85">
        <v>0.93</v>
      </c>
      <c r="L60" s="86">
        <f t="shared" si="5"/>
        <v>1182.7956989247311</v>
      </c>
      <c r="M60" s="99">
        <f>L60*24/1000*EL!$C$12/Prices!$M$2</f>
        <v>3.6395107303309464</v>
      </c>
      <c r="N60" s="82"/>
      <c r="O60" s="89"/>
      <c r="P60" s="84"/>
      <c r="Q60" s="86" t="str">
        <f t="shared" si="6"/>
        <v/>
      </c>
      <c r="R60" s="86" t="str">
        <f t="shared" si="7"/>
        <v/>
      </c>
      <c r="S60" s="105">
        <f t="shared" si="8"/>
        <v>-2.6797236473509463</v>
      </c>
      <c r="T60" s="108" t="str">
        <f t="shared" si="9"/>
        <v>∞</v>
      </c>
      <c r="U60" s="3"/>
    </row>
    <row r="61" spans="1:21" x14ac:dyDescent="0.25">
      <c r="A61" s="90" t="s">
        <v>230</v>
      </c>
      <c r="B61" s="82" t="s">
        <v>792</v>
      </c>
      <c r="C61" s="82"/>
      <c r="D61" s="83" t="s">
        <v>271</v>
      </c>
      <c r="E61" s="82" t="s">
        <v>795</v>
      </c>
      <c r="F61" s="82" t="s">
        <v>8</v>
      </c>
      <c r="G61" s="87">
        <v>280</v>
      </c>
      <c r="H61" s="88" t="s">
        <v>232</v>
      </c>
      <c r="I61" s="99">
        <f>IFERROR(VLOOKUP(F61,NiceHash!$S$3:$W$33,4,FALSE)*G61,"")</f>
        <v>2.44309439304</v>
      </c>
      <c r="J61" s="84">
        <v>1000</v>
      </c>
      <c r="K61" s="85">
        <v>0.93</v>
      </c>
      <c r="L61" s="86">
        <f t="shared" si="5"/>
        <v>1075.2688172043011</v>
      </c>
      <c r="M61" s="99">
        <f>L61*24/1000*EL!$C$12/Prices!$M$2</f>
        <v>3.3086461184826792</v>
      </c>
      <c r="N61" s="82"/>
      <c r="O61" s="89"/>
      <c r="P61" s="84"/>
      <c r="Q61" s="86" t="str">
        <f t="shared" si="6"/>
        <v/>
      </c>
      <c r="R61" s="86" t="str">
        <f t="shared" si="7"/>
        <v/>
      </c>
      <c r="S61" s="105">
        <f t="shared" si="8"/>
        <v>-0.86555172544267922</v>
      </c>
      <c r="T61" s="108" t="str">
        <f t="shared" si="9"/>
        <v>∞</v>
      </c>
      <c r="U61" s="3"/>
    </row>
    <row r="62" spans="1:21" x14ac:dyDescent="0.25">
      <c r="A62" s="90" t="s">
        <v>793</v>
      </c>
      <c r="B62" s="82" t="s">
        <v>792</v>
      </c>
      <c r="C62" s="82"/>
      <c r="D62" s="83" t="s">
        <v>797</v>
      </c>
      <c r="E62" s="82" t="s">
        <v>795</v>
      </c>
      <c r="F62" s="82" t="s">
        <v>8</v>
      </c>
      <c r="G62" s="87">
        <v>620</v>
      </c>
      <c r="H62" s="88" t="s">
        <v>232</v>
      </c>
      <c r="I62" s="99">
        <f>IFERROR(VLOOKUP(F62,NiceHash!$S$3:$W$33,4,FALSE)*G62,"")</f>
        <v>5.4097090131599996</v>
      </c>
      <c r="J62" s="84">
        <v>750</v>
      </c>
      <c r="K62" s="85">
        <v>0.93</v>
      </c>
      <c r="L62" s="86">
        <f t="shared" si="5"/>
        <v>806.45161290322574</v>
      </c>
      <c r="M62" s="99">
        <f>L62*24/1000*EL!$C$12/Prices!$M$2</f>
        <v>2.4814845888620085</v>
      </c>
      <c r="N62" s="90" t="s">
        <v>793</v>
      </c>
      <c r="O62" s="89">
        <v>43202</v>
      </c>
      <c r="P62" s="84">
        <v>1500</v>
      </c>
      <c r="Q62" s="86">
        <f t="shared" si="6"/>
        <v>375</v>
      </c>
      <c r="R62" s="86">
        <f t="shared" si="7"/>
        <v>1875</v>
      </c>
      <c r="S62" s="105">
        <f t="shared" si="8"/>
        <v>2.9282244242979911</v>
      </c>
      <c r="T62" s="108">
        <f t="shared" si="9"/>
        <v>640.31977345777045</v>
      </c>
      <c r="U62" s="3"/>
    </row>
    <row r="63" spans="1:21" x14ac:dyDescent="0.25">
      <c r="A63" s="90" t="s">
        <v>793</v>
      </c>
      <c r="B63" s="82" t="s">
        <v>792</v>
      </c>
      <c r="C63" s="82"/>
      <c r="D63" s="83" t="s">
        <v>270</v>
      </c>
      <c r="E63" s="82" t="s">
        <v>269</v>
      </c>
      <c r="F63" s="82" t="s">
        <v>11</v>
      </c>
      <c r="G63" s="84">
        <v>32500</v>
      </c>
      <c r="H63" s="88" t="s">
        <v>232</v>
      </c>
      <c r="I63" s="99">
        <f>IFERROR(VLOOKUP(F63,NiceHash!$S$3:$W$33,4,FALSE)*G63,"")</f>
        <v>4.7236000499999999</v>
      </c>
      <c r="J63" s="84">
        <v>750</v>
      </c>
      <c r="K63" s="85">
        <v>0.93</v>
      </c>
      <c r="L63" s="86">
        <f t="shared" si="5"/>
        <v>806.45161290322574</v>
      </c>
      <c r="M63" s="99">
        <f>L63*24/1000*EL!$C$12/Prices!$M$2</f>
        <v>2.4814845888620085</v>
      </c>
      <c r="N63" s="90" t="s">
        <v>793</v>
      </c>
      <c r="O63" s="89">
        <v>43202</v>
      </c>
      <c r="P63" s="84">
        <v>1180</v>
      </c>
      <c r="Q63" s="86">
        <f t="shared" si="6"/>
        <v>295</v>
      </c>
      <c r="R63" s="86">
        <f t="shared" si="7"/>
        <v>1475</v>
      </c>
      <c r="S63" s="105">
        <f t="shared" si="8"/>
        <v>2.2421154611379914</v>
      </c>
      <c r="T63" s="108">
        <f t="shared" si="9"/>
        <v>657.8608575543027</v>
      </c>
      <c r="U63" s="3"/>
    </row>
    <row r="64" spans="1:21" x14ac:dyDescent="0.25">
      <c r="A64" s="90" t="s">
        <v>793</v>
      </c>
      <c r="B64" s="82" t="s">
        <v>792</v>
      </c>
      <c r="C64" s="82"/>
      <c r="D64" s="83" t="s">
        <v>796</v>
      </c>
      <c r="E64" s="82" t="s">
        <v>269</v>
      </c>
      <c r="F64" s="82" t="s">
        <v>11</v>
      </c>
      <c r="G64" s="84">
        <v>65000</v>
      </c>
      <c r="H64" s="88" t="s">
        <v>232</v>
      </c>
      <c r="I64" s="99">
        <f>IFERROR(VLOOKUP(F64,NiceHash!$S$3:$W$33,4,FALSE)*G64,"")</f>
        <v>9.4472000999999999</v>
      </c>
      <c r="J64" s="84">
        <v>1500</v>
      </c>
      <c r="K64" s="85">
        <v>0.93</v>
      </c>
      <c r="L64" s="86">
        <f t="shared" si="5"/>
        <v>1612.9032258064515</v>
      </c>
      <c r="M64" s="99">
        <f>L64*24/1000*EL!$C$12/Prices!$M$2</f>
        <v>4.962969177724017</v>
      </c>
      <c r="N64" s="90" t="s">
        <v>793</v>
      </c>
      <c r="O64" s="89">
        <v>43202</v>
      </c>
      <c r="P64" s="84">
        <v>2360</v>
      </c>
      <c r="Q64" s="86">
        <f t="shared" si="6"/>
        <v>590</v>
      </c>
      <c r="R64" s="86">
        <f t="shared" si="7"/>
        <v>2950</v>
      </c>
      <c r="S64" s="105">
        <f t="shared" si="8"/>
        <v>4.4842309222759829</v>
      </c>
      <c r="T64" s="108">
        <f t="shared" si="9"/>
        <v>657.8608575543027</v>
      </c>
      <c r="U64" s="3"/>
    </row>
    <row r="65" spans="1:21" x14ac:dyDescent="0.25">
      <c r="A65" s="90" t="s">
        <v>793</v>
      </c>
      <c r="B65" s="82" t="s">
        <v>792</v>
      </c>
      <c r="C65" s="82"/>
      <c r="D65" s="83" t="s">
        <v>794</v>
      </c>
      <c r="E65" s="82" t="s">
        <v>795</v>
      </c>
      <c r="F65" s="82" t="s">
        <v>8</v>
      </c>
      <c r="G65" s="87">
        <v>1230</v>
      </c>
      <c r="H65" s="88" t="s">
        <v>232</v>
      </c>
      <c r="I65" s="99">
        <f>IFERROR(VLOOKUP(F65,NiceHash!$S$3:$W$33,4,FALSE)*G65,"")</f>
        <v>10.73216465514</v>
      </c>
      <c r="J65" s="84">
        <v>1500</v>
      </c>
      <c r="K65" s="85">
        <v>0.93</v>
      </c>
      <c r="L65" s="86">
        <f t="shared" si="5"/>
        <v>1612.9032258064515</v>
      </c>
      <c r="M65" s="99">
        <f>L65*24/1000*EL!$C$12/Prices!$M$2</f>
        <v>4.962969177724017</v>
      </c>
      <c r="N65" s="90" t="s">
        <v>793</v>
      </c>
      <c r="O65" s="89">
        <v>43202</v>
      </c>
      <c r="P65" s="84">
        <v>3000</v>
      </c>
      <c r="Q65" s="86">
        <f t="shared" si="6"/>
        <v>750</v>
      </c>
      <c r="R65" s="86">
        <f t="shared" si="7"/>
        <v>3750</v>
      </c>
      <c r="S65" s="105">
        <f t="shared" si="8"/>
        <v>5.769195477415983</v>
      </c>
      <c r="T65" s="108">
        <f t="shared" si="9"/>
        <v>650.00397623545621</v>
      </c>
      <c r="U65" s="3"/>
    </row>
    <row r="66" spans="1:21" x14ac:dyDescent="0.25">
      <c r="A66" s="90" t="s">
        <v>793</v>
      </c>
      <c r="B66" s="82" t="s">
        <v>792</v>
      </c>
      <c r="C66" s="82"/>
      <c r="D66" s="83" t="s">
        <v>798</v>
      </c>
      <c r="E66" s="82" t="s">
        <v>28</v>
      </c>
      <c r="F66" s="82" t="s">
        <v>28</v>
      </c>
      <c r="G66" s="87">
        <v>160</v>
      </c>
      <c r="H66" s="88" t="s">
        <v>223</v>
      </c>
      <c r="I66" s="99">
        <f>IFERROR(VLOOKUP(F66,NiceHash!$S$3:$W$33,4,FALSE)*G66,"")</f>
        <v>83.845919519999995</v>
      </c>
      <c r="J66" s="84">
        <v>350</v>
      </c>
      <c r="K66" s="85">
        <v>0.93</v>
      </c>
      <c r="L66" s="86">
        <f t="shared" si="5"/>
        <v>376.34408602150535</v>
      </c>
      <c r="M66" s="99">
        <f>L66*24/1000*EL!$C$12/Prices!$M$2</f>
        <v>1.1580261414689375</v>
      </c>
      <c r="N66" s="90"/>
      <c r="O66" s="89"/>
      <c r="P66" s="84"/>
      <c r="Q66" s="86" t="str">
        <f t="shared" si="6"/>
        <v/>
      </c>
      <c r="R66" s="86" t="str">
        <f t="shared" si="7"/>
        <v/>
      </c>
      <c r="S66" s="105">
        <f t="shared" si="8"/>
        <v>82.687893378531058</v>
      </c>
      <c r="T66" s="108" t="str">
        <f t="shared" si="9"/>
        <v>∞</v>
      </c>
      <c r="U66" s="3"/>
    </row>
    <row r="67" spans="1:21" x14ac:dyDescent="0.25">
      <c r="A67" s="90" t="s">
        <v>230</v>
      </c>
      <c r="B67" s="82" t="s">
        <v>274</v>
      </c>
      <c r="C67" s="82" t="s">
        <v>275</v>
      </c>
      <c r="D67" s="83"/>
      <c r="E67" s="82" t="s">
        <v>276</v>
      </c>
      <c r="F67" s="82" t="s">
        <v>9</v>
      </c>
      <c r="G67" s="91">
        <v>1</v>
      </c>
      <c r="H67" s="88" t="s">
        <v>2</v>
      </c>
      <c r="I67" s="99">
        <f>IFERROR(VLOOKUP(F67,NiceHash!$S$3:$W$33,4,FALSE)*G67,"")</f>
        <v>0.52161463799999996</v>
      </c>
      <c r="J67" s="84">
        <v>100</v>
      </c>
      <c r="K67" s="85">
        <v>0.85</v>
      </c>
      <c r="L67" s="86">
        <f t="shared" ref="L67:L77" si="10">IFERROR(J67/K67,J67)</f>
        <v>117.64705882352942</v>
      </c>
      <c r="M67" s="99">
        <f>L67*24/1000*EL!$C$12/Prices!$M$2</f>
        <v>0.36200481061045786</v>
      </c>
      <c r="N67" s="82"/>
      <c r="O67" s="89"/>
      <c r="P67" s="84"/>
      <c r="Q67" s="86" t="str">
        <f t="shared" ref="Q67:Q77" si="11">IF(P67&gt;0,P67*0.25,"")</f>
        <v/>
      </c>
      <c r="R67" s="86" t="str">
        <f t="shared" ref="R67:R77" si="12">IFERROR(P67+Q67,"")</f>
        <v/>
      </c>
      <c r="S67" s="105">
        <f t="shared" ref="S67:S77" si="13">IFERROR(I67-M67,"")</f>
        <v>0.1596098273895421</v>
      </c>
      <c r="T67" s="108" t="str">
        <f t="shared" ref="T67:T77" si="14">IFERROR(IF(P67/S67&gt;0,R67/S67,"∞"),"∞")</f>
        <v>∞</v>
      </c>
      <c r="U67" s="3"/>
    </row>
    <row r="68" spans="1:21" x14ac:dyDescent="0.25">
      <c r="A68" s="90" t="s">
        <v>800</v>
      </c>
      <c r="B68" s="82" t="s">
        <v>799</v>
      </c>
      <c r="C68" s="82"/>
      <c r="D68" s="83" t="s">
        <v>801</v>
      </c>
      <c r="E68" s="82"/>
      <c r="F68" s="82" t="s">
        <v>289</v>
      </c>
      <c r="G68" s="87">
        <v>1500</v>
      </c>
      <c r="H68" s="88" t="s">
        <v>115</v>
      </c>
      <c r="I68" s="99">
        <f>IFERROR(VLOOKUP(F68,NiceHash!$S$3:$W$33,4,FALSE)*G68,"")</f>
        <v>90.838462499999991</v>
      </c>
      <c r="J68" s="84">
        <v>500</v>
      </c>
      <c r="K68" s="85">
        <v>0.93</v>
      </c>
      <c r="L68" s="86">
        <f t="shared" si="10"/>
        <v>537.63440860215053</v>
      </c>
      <c r="M68" s="99">
        <f>L68*24/1000*EL!$C$12/Prices!$M$2</f>
        <v>1.6543230592413396</v>
      </c>
      <c r="N68" s="90" t="s">
        <v>800</v>
      </c>
      <c r="O68" s="89">
        <v>43202</v>
      </c>
      <c r="P68" s="84">
        <v>1999</v>
      </c>
      <c r="Q68" s="86">
        <f t="shared" si="11"/>
        <v>499.75</v>
      </c>
      <c r="R68" s="86">
        <f t="shared" si="12"/>
        <v>2498.75</v>
      </c>
      <c r="S68" s="105">
        <f t="shared" si="13"/>
        <v>89.184139440758656</v>
      </c>
      <c r="T68" s="108">
        <f t="shared" si="14"/>
        <v>28.017874205758485</v>
      </c>
      <c r="U68" s="3"/>
    </row>
    <row r="69" spans="1:21" x14ac:dyDescent="0.25">
      <c r="A69" s="90" t="s">
        <v>800</v>
      </c>
      <c r="B69" s="82" t="s">
        <v>799</v>
      </c>
      <c r="C69" s="82"/>
      <c r="D69" s="83" t="s">
        <v>802</v>
      </c>
      <c r="E69" s="82"/>
      <c r="F69" s="63" t="s">
        <v>791</v>
      </c>
      <c r="G69" s="87">
        <v>800</v>
      </c>
      <c r="H69" s="88" t="s">
        <v>115</v>
      </c>
      <c r="I69" s="99">
        <f>IFERROR(VLOOKUP(F69,NiceHash!$S$3:$W$33,4,FALSE)*G69,"")</f>
        <v>10.981360799999999</v>
      </c>
      <c r="J69" s="84">
        <v>500</v>
      </c>
      <c r="K69" s="85">
        <v>0.93</v>
      </c>
      <c r="L69" s="86">
        <f t="shared" si="10"/>
        <v>537.63440860215053</v>
      </c>
      <c r="M69" s="99">
        <f>L69*24/1000*EL!$C$12/Prices!$M$2</f>
        <v>1.6543230592413396</v>
      </c>
      <c r="N69" s="90" t="s">
        <v>800</v>
      </c>
      <c r="O69" s="89">
        <v>43202</v>
      </c>
      <c r="P69" s="84">
        <v>1699</v>
      </c>
      <c r="Q69" s="86">
        <f t="shared" si="11"/>
        <v>424.75</v>
      </c>
      <c r="R69" s="86">
        <f t="shared" si="12"/>
        <v>2123.75</v>
      </c>
      <c r="S69" s="105">
        <f t="shared" si="13"/>
        <v>9.3270377407586587</v>
      </c>
      <c r="T69" s="108">
        <f t="shared" si="14"/>
        <v>227.69823163889706</v>
      </c>
      <c r="U69" s="3"/>
    </row>
    <row r="70" spans="1:21" x14ac:dyDescent="0.25">
      <c r="A70" s="90" t="s">
        <v>809</v>
      </c>
      <c r="B70" s="82" t="s">
        <v>806</v>
      </c>
      <c r="C70" s="82" t="s">
        <v>812</v>
      </c>
      <c r="D70" s="83" t="s">
        <v>807</v>
      </c>
      <c r="E70" s="82"/>
      <c r="F70" s="82" t="s">
        <v>28</v>
      </c>
      <c r="G70" s="87">
        <v>27</v>
      </c>
      <c r="H70" s="88" t="s">
        <v>223</v>
      </c>
      <c r="I70" s="99">
        <f>IFERROR(VLOOKUP(F70,NiceHash!$S$3:$W$33,4,FALSE)*G70,"")</f>
        <v>14.148998918999999</v>
      </c>
      <c r="J70" s="84">
        <v>350</v>
      </c>
      <c r="K70" s="85">
        <v>0.85</v>
      </c>
      <c r="L70" s="86">
        <f t="shared" si="10"/>
        <v>411.76470588235293</v>
      </c>
      <c r="M70" s="99">
        <f>L70*24/1000*EL!$C$12/Prices!$M$2</f>
        <v>1.2670168371366024</v>
      </c>
      <c r="N70" s="82" t="s">
        <v>809</v>
      </c>
      <c r="O70" s="89">
        <v>43202</v>
      </c>
      <c r="P70" s="86">
        <f>0.17679889*Prices!J2</f>
        <v>1427.5679412716997</v>
      </c>
      <c r="Q70" s="86">
        <f t="shared" si="11"/>
        <v>356.89198531792493</v>
      </c>
      <c r="R70" s="86">
        <f t="shared" si="12"/>
        <v>1784.4599265896247</v>
      </c>
      <c r="S70" s="105">
        <f t="shared" si="13"/>
        <v>12.881982081863397</v>
      </c>
      <c r="T70" s="108">
        <f t="shared" si="14"/>
        <v>138.5237081723607</v>
      </c>
      <c r="U70" s="3" t="s">
        <v>808</v>
      </c>
    </row>
    <row r="71" spans="1:21" x14ac:dyDescent="0.25">
      <c r="A71" s="90" t="s">
        <v>809</v>
      </c>
      <c r="B71" s="82" t="s">
        <v>806</v>
      </c>
      <c r="C71" s="82" t="s">
        <v>811</v>
      </c>
      <c r="D71" s="83" t="s">
        <v>819</v>
      </c>
      <c r="E71" s="82"/>
      <c r="F71" s="82" t="s">
        <v>11</v>
      </c>
      <c r="G71" s="84">
        <v>500</v>
      </c>
      <c r="H71" s="88" t="s">
        <v>232</v>
      </c>
      <c r="I71" s="99">
        <f>IFERROR(VLOOKUP(F71,NiceHash!$S$3:$W$33,4,FALSE)*G71,"")</f>
        <v>7.2670769999999996E-2</v>
      </c>
      <c r="J71" s="84">
        <v>320</v>
      </c>
      <c r="K71" s="85">
        <v>0.85</v>
      </c>
      <c r="L71" s="86">
        <f t="shared" si="10"/>
        <v>376.47058823529414</v>
      </c>
      <c r="M71" s="99">
        <f>L71*24/1000*EL!$C$12/Prices!$M$2</f>
        <v>1.1584153939534649</v>
      </c>
      <c r="N71" s="82" t="s">
        <v>809</v>
      </c>
      <c r="O71" s="89">
        <v>43202</v>
      </c>
      <c r="P71" s="86">
        <f xml:space="preserve"> 0.23860605*Prices!J2</f>
        <v>1926.6317089064999</v>
      </c>
      <c r="Q71" s="86">
        <f t="shared" si="11"/>
        <v>481.65792722662496</v>
      </c>
      <c r="R71" s="86">
        <f t="shared" si="12"/>
        <v>2408.289636133125</v>
      </c>
      <c r="S71" s="105">
        <f t="shared" si="13"/>
        <v>-1.0857446239534649</v>
      </c>
      <c r="T71" s="108" t="str">
        <f t="shared" si="14"/>
        <v>∞</v>
      </c>
      <c r="U71" s="3" t="s">
        <v>808</v>
      </c>
    </row>
    <row r="72" spans="1:21" x14ac:dyDescent="0.25">
      <c r="A72" s="90" t="s">
        <v>809</v>
      </c>
      <c r="B72" s="82" t="s">
        <v>806</v>
      </c>
      <c r="C72" s="82" t="s">
        <v>811</v>
      </c>
      <c r="D72" s="83" t="s">
        <v>810</v>
      </c>
      <c r="E72" s="82" t="s">
        <v>813</v>
      </c>
      <c r="F72" s="82" t="s">
        <v>11</v>
      </c>
      <c r="G72" s="84">
        <v>21000</v>
      </c>
      <c r="H72" s="88" t="s">
        <v>232</v>
      </c>
      <c r="I72" s="99">
        <f>IFERROR(VLOOKUP(F72,NiceHash!$S$3:$W$33,4,FALSE)*G72,"")</f>
        <v>3.0521723399999998</v>
      </c>
      <c r="J72" s="84">
        <v>900</v>
      </c>
      <c r="K72" s="85">
        <v>0.85</v>
      </c>
      <c r="L72" s="86">
        <f t="shared" si="10"/>
        <v>1058.8235294117646</v>
      </c>
      <c r="M72" s="99">
        <f>L72*24/1000*EL!$C$12/Prices!$M$2</f>
        <v>3.2580432954941196</v>
      </c>
      <c r="N72" s="82" t="s">
        <v>809</v>
      </c>
      <c r="O72" s="89">
        <v>43202</v>
      </c>
      <c r="P72" s="86">
        <f>0.0661421*Prices!J2</f>
        <v>534.06637071299997</v>
      </c>
      <c r="Q72" s="86">
        <f t="shared" si="11"/>
        <v>133.51659267824999</v>
      </c>
      <c r="R72" s="86">
        <f t="shared" si="12"/>
        <v>667.5829633912499</v>
      </c>
      <c r="S72" s="105">
        <f t="shared" si="13"/>
        <v>-0.20587095549411982</v>
      </c>
      <c r="T72" s="108" t="str">
        <f t="shared" si="14"/>
        <v>∞</v>
      </c>
      <c r="U72" s="3"/>
    </row>
    <row r="73" spans="1:21" x14ac:dyDescent="0.25">
      <c r="A73" s="90" t="s">
        <v>809</v>
      </c>
      <c r="B73" s="82" t="s">
        <v>806</v>
      </c>
      <c r="C73" s="82" t="s">
        <v>811</v>
      </c>
      <c r="D73" s="83" t="s">
        <v>810</v>
      </c>
      <c r="E73" s="82"/>
      <c r="F73" s="82" t="s">
        <v>11</v>
      </c>
      <c r="G73" s="84">
        <v>19000</v>
      </c>
      <c r="H73" s="88" t="s">
        <v>232</v>
      </c>
      <c r="I73" s="99">
        <f>IFERROR(VLOOKUP(F73,NiceHash!$S$3:$W$33,4,FALSE)*G73,"")</f>
        <v>2.7614892599999998</v>
      </c>
      <c r="J73" s="84">
        <v>900</v>
      </c>
      <c r="K73" s="85">
        <v>0.85</v>
      </c>
      <c r="L73" s="86">
        <f t="shared" si="10"/>
        <v>1058.8235294117646</v>
      </c>
      <c r="M73" s="99">
        <f>L73*24/1000*EL!$C$12/Prices!$M$2</f>
        <v>3.2580432954941196</v>
      </c>
      <c r="N73" s="82" t="s">
        <v>809</v>
      </c>
      <c r="O73" s="89">
        <v>43202</v>
      </c>
      <c r="P73" s="86">
        <f>0.08397947*Prices!J2</f>
        <v>678.09474989909995</v>
      </c>
      <c r="Q73" s="86">
        <f t="shared" si="11"/>
        <v>169.52368747477499</v>
      </c>
      <c r="R73" s="86">
        <f t="shared" si="12"/>
        <v>847.61843737387494</v>
      </c>
      <c r="S73" s="105">
        <f t="shared" si="13"/>
        <v>-0.49655403549411981</v>
      </c>
      <c r="T73" s="108" t="str">
        <f t="shared" si="14"/>
        <v>∞</v>
      </c>
      <c r="U73" s="3" t="s">
        <v>808</v>
      </c>
    </row>
    <row r="74" spans="1:21" x14ac:dyDescent="0.25">
      <c r="A74" s="90" t="s">
        <v>809</v>
      </c>
      <c r="B74" s="82" t="s">
        <v>806</v>
      </c>
      <c r="C74" s="82" t="s">
        <v>811</v>
      </c>
      <c r="D74" s="83" t="s">
        <v>818</v>
      </c>
      <c r="E74" s="82"/>
      <c r="F74" s="82" t="s">
        <v>11</v>
      </c>
      <c r="G74" s="84">
        <v>450</v>
      </c>
      <c r="H74" s="88" t="s">
        <v>232</v>
      </c>
      <c r="I74" s="99">
        <f>IFERROR(VLOOKUP(F74,NiceHash!$S$3:$W$33,4,FALSE)*G74,"")</f>
        <v>6.5403692999999999E-2</v>
      </c>
      <c r="J74" s="84">
        <v>335</v>
      </c>
      <c r="K74" s="85">
        <v>0.85</v>
      </c>
      <c r="L74" s="86">
        <f t="shared" si="10"/>
        <v>394.11764705882354</v>
      </c>
      <c r="M74" s="99">
        <f>L74*24/1000*EL!$C$12/Prices!$M$2</f>
        <v>1.2127161155450339</v>
      </c>
      <c r="N74" s="82" t="s">
        <v>809</v>
      </c>
      <c r="O74" s="89">
        <v>43202</v>
      </c>
      <c r="P74" s="86">
        <f>0.03579091*Prices!J2</f>
        <v>288.99477652230001</v>
      </c>
      <c r="Q74" s="86">
        <f t="shared" si="11"/>
        <v>72.248694130575004</v>
      </c>
      <c r="R74" s="86">
        <f t="shared" si="12"/>
        <v>361.24347065287503</v>
      </c>
      <c r="S74" s="105">
        <f t="shared" si="13"/>
        <v>-1.147312422545034</v>
      </c>
      <c r="T74" s="108" t="str">
        <f t="shared" si="14"/>
        <v>∞</v>
      </c>
      <c r="U74" s="3" t="s">
        <v>808</v>
      </c>
    </row>
    <row r="75" spans="1:21" x14ac:dyDescent="0.25">
      <c r="A75" s="90" t="s">
        <v>809</v>
      </c>
      <c r="B75" s="82" t="s">
        <v>806</v>
      </c>
      <c r="C75" s="82" t="s">
        <v>811</v>
      </c>
      <c r="D75" s="83" t="s">
        <v>817</v>
      </c>
      <c r="E75" s="82"/>
      <c r="F75" s="82" t="s">
        <v>11</v>
      </c>
      <c r="G75" s="84">
        <v>600</v>
      </c>
      <c r="H75" s="88" t="s">
        <v>232</v>
      </c>
      <c r="I75" s="99">
        <f>IFERROR(VLOOKUP(F75,NiceHash!$S$3:$W$33,4,FALSE)*G75,"")</f>
        <v>8.7204923999999989E-2</v>
      </c>
      <c r="J75" s="84">
        <v>345</v>
      </c>
      <c r="K75" s="85">
        <v>0.85</v>
      </c>
      <c r="L75" s="86">
        <f t="shared" si="10"/>
        <v>405.88235294117646</v>
      </c>
      <c r="M75" s="99">
        <f>L75*24/1000*EL!$C$12/Prices!$M$2</f>
        <v>1.2489165966060791</v>
      </c>
      <c r="N75" s="82" t="s">
        <v>809</v>
      </c>
      <c r="O75" s="89">
        <v>43202</v>
      </c>
      <c r="P75" s="86">
        <f>0.03174821*Prices!J2</f>
        <v>256.35187409129998</v>
      </c>
      <c r="Q75" s="86">
        <f t="shared" si="11"/>
        <v>64.087968522824994</v>
      </c>
      <c r="R75" s="86">
        <f t="shared" si="12"/>
        <v>320.43984261412498</v>
      </c>
      <c r="S75" s="105">
        <f t="shared" si="13"/>
        <v>-1.1617116726060792</v>
      </c>
      <c r="T75" s="108" t="str">
        <f t="shared" si="14"/>
        <v>∞</v>
      </c>
      <c r="U75" s="3" t="s">
        <v>808</v>
      </c>
    </row>
    <row r="76" spans="1:21" x14ac:dyDescent="0.25">
      <c r="A76" s="90" t="s">
        <v>809</v>
      </c>
      <c r="B76" s="82" t="s">
        <v>806</v>
      </c>
      <c r="C76" s="82" t="s">
        <v>811</v>
      </c>
      <c r="D76" s="83" t="s">
        <v>814</v>
      </c>
      <c r="E76" s="82" t="s">
        <v>816</v>
      </c>
      <c r="F76" s="82" t="s">
        <v>11</v>
      </c>
      <c r="G76" s="84">
        <v>900</v>
      </c>
      <c r="H76" s="88" t="s">
        <v>232</v>
      </c>
      <c r="I76" s="99">
        <f>IFERROR(VLOOKUP(F76,NiceHash!$S$3:$W$33,4,FALSE)*G76,"")</f>
        <v>0.130807386</v>
      </c>
      <c r="J76" s="84">
        <v>650</v>
      </c>
      <c r="K76" s="85">
        <v>0.85</v>
      </c>
      <c r="L76" s="86">
        <f t="shared" si="10"/>
        <v>764.70588235294122</v>
      </c>
      <c r="M76" s="99">
        <f>L76*24/1000*EL!$C$12/Prices!$M$2</f>
        <v>2.3530312689679755</v>
      </c>
      <c r="N76" s="82" t="s">
        <v>809</v>
      </c>
      <c r="O76" s="89">
        <v>43202</v>
      </c>
      <c r="P76" s="86">
        <f>0.04850421*Prices!J2</f>
        <v>391.64869877129996</v>
      </c>
      <c r="Q76" s="86">
        <f t="shared" si="11"/>
        <v>97.912174692824991</v>
      </c>
      <c r="R76" s="86">
        <f t="shared" si="12"/>
        <v>489.56087346412494</v>
      </c>
      <c r="S76" s="105">
        <f t="shared" si="13"/>
        <v>-2.2222238829679757</v>
      </c>
      <c r="T76" s="108" t="str">
        <f t="shared" si="14"/>
        <v>∞</v>
      </c>
      <c r="U76" s="3" t="s">
        <v>808</v>
      </c>
    </row>
    <row r="77" spans="1:21" x14ac:dyDescent="0.25">
      <c r="A77" s="90" t="s">
        <v>809</v>
      </c>
      <c r="B77" s="82" t="s">
        <v>806</v>
      </c>
      <c r="C77" s="82" t="s">
        <v>811</v>
      </c>
      <c r="D77" s="83" t="s">
        <v>814</v>
      </c>
      <c r="E77" s="82" t="s">
        <v>815</v>
      </c>
      <c r="F77" s="82" t="s">
        <v>11</v>
      </c>
      <c r="G77" s="84">
        <v>1200</v>
      </c>
      <c r="H77" s="88" t="s">
        <v>232</v>
      </c>
      <c r="I77" s="99">
        <f>IFERROR(VLOOKUP(F77,NiceHash!$S$3:$W$33,4,FALSE)*G77,"")</f>
        <v>0.17440984799999998</v>
      </c>
      <c r="J77" s="84">
        <v>850</v>
      </c>
      <c r="K77" s="85">
        <v>0.85</v>
      </c>
      <c r="L77" s="86">
        <f t="shared" si="10"/>
        <v>1000</v>
      </c>
      <c r="M77" s="99">
        <f>L77*24/1000*EL!$C$12/Prices!$M$2</f>
        <v>3.0770408901888917</v>
      </c>
      <c r="N77" s="82" t="s">
        <v>809</v>
      </c>
      <c r="O77" s="89">
        <v>43202</v>
      </c>
      <c r="P77" s="86">
        <f>0.06173263*Prices!J2</f>
        <v>498.46197291389996</v>
      </c>
      <c r="Q77" s="86">
        <f t="shared" si="11"/>
        <v>124.61549322847499</v>
      </c>
      <c r="R77" s="86">
        <f t="shared" si="12"/>
        <v>623.07746614237499</v>
      </c>
      <c r="S77" s="105">
        <f t="shared" si="13"/>
        <v>-2.9026310421888919</v>
      </c>
      <c r="T77" s="108" t="str">
        <f t="shared" si="14"/>
        <v>∞</v>
      </c>
      <c r="U77" s="3" t="s">
        <v>808</v>
      </c>
    </row>
    <row r="78" spans="1:21" x14ac:dyDescent="0.25">
      <c r="A78" s="90"/>
      <c r="B78" s="82"/>
      <c r="C78" s="82"/>
      <c r="D78" s="83"/>
      <c r="E78" s="82"/>
      <c r="F78" s="82"/>
      <c r="G78" s="87"/>
      <c r="H78" s="88"/>
      <c r="I78" s="99" t="str">
        <f>IFERROR(VLOOKUP(F78,NiceHash!$S$3:$W$33,4,FALSE)*G78,"")</f>
        <v/>
      </c>
      <c r="J78" s="84"/>
      <c r="K78" s="85"/>
      <c r="L78" s="86">
        <f t="shared" ref="L78:L81" si="15">IFERROR(J78/K78,J78)</f>
        <v>0</v>
      </c>
      <c r="M78" s="99">
        <f>L78*24/1000*EL!$C$12/Prices!$M$2</f>
        <v>0</v>
      </c>
      <c r="N78" s="82"/>
      <c r="O78" s="89"/>
      <c r="P78" s="84"/>
      <c r="Q78" s="86" t="str">
        <f t="shared" ref="Q78:Q97" si="16">IF(P78&gt;0,P78*0.25,"")</f>
        <v/>
      </c>
      <c r="R78" s="86" t="str">
        <f t="shared" ref="R78:R81" si="17">IFERROR(P78+Q78,"")</f>
        <v/>
      </c>
      <c r="S78" s="105" t="str">
        <f t="shared" ref="S78:S81" si="18">IFERROR(I78-M78,"")</f>
        <v/>
      </c>
      <c r="T78" s="108" t="str">
        <f t="shared" ref="T78:T81" si="19">IFERROR(IF(P78/S78&gt;0,R78/S78,"∞"),"∞")</f>
        <v>∞</v>
      </c>
      <c r="U78" s="3"/>
    </row>
    <row r="79" spans="1:21" x14ac:dyDescent="0.25">
      <c r="A79" s="90"/>
      <c r="B79" s="82"/>
      <c r="C79" s="82"/>
      <c r="D79" s="83"/>
      <c r="E79" s="82"/>
      <c r="F79" s="82"/>
      <c r="G79" s="87"/>
      <c r="H79" s="88"/>
      <c r="I79" s="99" t="str">
        <f>IFERROR(VLOOKUP(F79,NiceHash!$S$3:$W$33,4,FALSE)*G79,"")</f>
        <v/>
      </c>
      <c r="J79" s="84"/>
      <c r="K79" s="85"/>
      <c r="L79" s="86">
        <f t="shared" si="15"/>
        <v>0</v>
      </c>
      <c r="M79" s="99">
        <f>L79*24/1000*EL!$C$12/Prices!$M$2</f>
        <v>0</v>
      </c>
      <c r="N79" s="82"/>
      <c r="O79" s="89"/>
      <c r="P79" s="84"/>
      <c r="Q79" s="86" t="str">
        <f t="shared" si="16"/>
        <v/>
      </c>
      <c r="R79" s="86" t="str">
        <f t="shared" si="17"/>
        <v/>
      </c>
      <c r="S79" s="105" t="str">
        <f t="shared" si="18"/>
        <v/>
      </c>
      <c r="T79" s="108" t="str">
        <f t="shared" si="19"/>
        <v>∞</v>
      </c>
      <c r="U79" s="3"/>
    </row>
    <row r="80" spans="1:21" x14ac:dyDescent="0.25">
      <c r="A80" s="90"/>
      <c r="B80" s="82"/>
      <c r="C80" s="82"/>
      <c r="D80" s="83"/>
      <c r="E80" s="82"/>
      <c r="F80" s="82"/>
      <c r="G80" s="87"/>
      <c r="H80" s="88"/>
      <c r="I80" s="99" t="str">
        <f>IFERROR(VLOOKUP(F80,NiceHash!$S$3:$W$33,4,FALSE)*G80,"")</f>
        <v/>
      </c>
      <c r="J80" s="84"/>
      <c r="K80" s="85"/>
      <c r="L80" s="86">
        <f t="shared" si="15"/>
        <v>0</v>
      </c>
      <c r="M80" s="99">
        <f>L80*24/1000*EL!$C$12/Prices!$M$2</f>
        <v>0</v>
      </c>
      <c r="N80" s="82"/>
      <c r="O80" s="89"/>
      <c r="P80" s="84"/>
      <c r="Q80" s="86" t="str">
        <f t="shared" si="16"/>
        <v/>
      </c>
      <c r="R80" s="86" t="str">
        <f t="shared" si="17"/>
        <v/>
      </c>
      <c r="S80" s="105" t="str">
        <f t="shared" si="18"/>
        <v/>
      </c>
      <c r="T80" s="108" t="str">
        <f t="shared" si="19"/>
        <v>∞</v>
      </c>
      <c r="U80" s="3"/>
    </row>
    <row r="81" spans="1:21" x14ac:dyDescent="0.25">
      <c r="A81" s="90"/>
      <c r="B81" s="82"/>
      <c r="C81" s="82"/>
      <c r="D81" s="83"/>
      <c r="E81" s="82"/>
      <c r="F81" s="82"/>
      <c r="G81" s="87"/>
      <c r="H81" s="88"/>
      <c r="I81" s="99" t="str">
        <f>IFERROR(VLOOKUP(F81,NiceHash!$S$3:$W$33,4,FALSE)*G81,"")</f>
        <v/>
      </c>
      <c r="J81" s="84"/>
      <c r="K81" s="85"/>
      <c r="L81" s="86">
        <f t="shared" si="15"/>
        <v>0</v>
      </c>
      <c r="M81" s="99">
        <f>L81*24/1000*EL!$C$12/Prices!$M$2</f>
        <v>0</v>
      </c>
      <c r="N81" s="82"/>
      <c r="O81" s="89"/>
      <c r="P81" s="84"/>
      <c r="Q81" s="86" t="str">
        <f t="shared" si="16"/>
        <v/>
      </c>
      <c r="R81" s="86" t="str">
        <f t="shared" si="17"/>
        <v/>
      </c>
      <c r="S81" s="105" t="str">
        <f t="shared" si="18"/>
        <v/>
      </c>
      <c r="T81" s="108" t="str">
        <f t="shared" si="19"/>
        <v>∞</v>
      </c>
      <c r="U81" s="3"/>
    </row>
    <row r="82" spans="1:21" x14ac:dyDescent="0.25">
      <c r="A82" s="90"/>
      <c r="B82" s="82"/>
      <c r="C82" s="82"/>
      <c r="D82" s="83"/>
      <c r="E82" s="82"/>
      <c r="F82" s="82"/>
      <c r="G82" s="87"/>
      <c r="H82" s="88"/>
      <c r="I82" s="99" t="str">
        <f>IFERROR(VLOOKUP(F82,NiceHash!$S$3:$W$33,4,FALSE)*G82,"")</f>
        <v/>
      </c>
      <c r="J82" s="84"/>
      <c r="K82" s="85"/>
      <c r="L82" s="86">
        <f t="shared" ref="L82:L97" si="20">IFERROR(J82/K82,J82)</f>
        <v>0</v>
      </c>
      <c r="M82" s="99">
        <f>L82*24/1000*EL!$C$12/Prices!$M$2</f>
        <v>0</v>
      </c>
      <c r="N82" s="82"/>
      <c r="O82" s="89"/>
      <c r="P82" s="84"/>
      <c r="Q82" s="86" t="str">
        <f t="shared" si="16"/>
        <v/>
      </c>
      <c r="R82" s="86" t="str">
        <f t="shared" ref="R82:R97" si="21">IFERROR(P82+Q82,"")</f>
        <v/>
      </c>
      <c r="S82" s="105" t="str">
        <f t="shared" ref="S82:S97" si="22">IFERROR(I82-M82,"")</f>
        <v/>
      </c>
      <c r="T82" s="108" t="str">
        <f t="shared" ref="T82:T97" si="23">IFERROR(IF(P82/S82&gt;0,R82/S82,"∞"),"∞")</f>
        <v>∞</v>
      </c>
      <c r="U82" s="3"/>
    </row>
    <row r="83" spans="1:21" x14ac:dyDescent="0.25">
      <c r="A83" s="90"/>
      <c r="B83" s="82"/>
      <c r="C83" s="82"/>
      <c r="D83" s="83"/>
      <c r="E83" s="82"/>
      <c r="F83" s="82"/>
      <c r="G83" s="87"/>
      <c r="H83" s="88"/>
      <c r="I83" s="99" t="str">
        <f>IFERROR(VLOOKUP(F83,NiceHash!$S$3:$W$33,4,FALSE)*G83,"")</f>
        <v/>
      </c>
      <c r="J83" s="84"/>
      <c r="K83" s="85"/>
      <c r="L83" s="86">
        <f t="shared" si="20"/>
        <v>0</v>
      </c>
      <c r="M83" s="99">
        <f>L83*24/1000*EL!$C$12/Prices!$M$2</f>
        <v>0</v>
      </c>
      <c r="N83" s="82"/>
      <c r="O83" s="89"/>
      <c r="P83" s="84"/>
      <c r="Q83" s="86" t="str">
        <f t="shared" si="16"/>
        <v/>
      </c>
      <c r="R83" s="86" t="str">
        <f t="shared" si="21"/>
        <v/>
      </c>
      <c r="S83" s="105" t="str">
        <f t="shared" si="22"/>
        <v/>
      </c>
      <c r="T83" s="108" t="str">
        <f t="shared" si="23"/>
        <v>∞</v>
      </c>
      <c r="U83" s="3"/>
    </row>
    <row r="84" spans="1:21" x14ac:dyDescent="0.25">
      <c r="A84" s="90"/>
      <c r="B84" s="82"/>
      <c r="C84" s="82"/>
      <c r="D84" s="83"/>
      <c r="E84" s="82"/>
      <c r="F84" s="82"/>
      <c r="G84" s="87"/>
      <c r="H84" s="88"/>
      <c r="I84" s="99" t="str">
        <f>IFERROR(VLOOKUP(F84,NiceHash!$S$3:$W$33,4,FALSE)*G84,"")</f>
        <v/>
      </c>
      <c r="J84" s="84"/>
      <c r="K84" s="85"/>
      <c r="L84" s="86">
        <f t="shared" si="20"/>
        <v>0</v>
      </c>
      <c r="M84" s="99">
        <f>L84*24/1000*EL!$C$12/Prices!$M$2</f>
        <v>0</v>
      </c>
      <c r="N84" s="82"/>
      <c r="O84" s="89"/>
      <c r="P84" s="84"/>
      <c r="Q84" s="86" t="str">
        <f t="shared" si="16"/>
        <v/>
      </c>
      <c r="R84" s="86" t="str">
        <f t="shared" si="21"/>
        <v/>
      </c>
      <c r="S84" s="105" t="str">
        <f t="shared" si="22"/>
        <v/>
      </c>
      <c r="T84" s="108" t="str">
        <f t="shared" si="23"/>
        <v>∞</v>
      </c>
      <c r="U84" s="3"/>
    </row>
    <row r="85" spans="1:21" x14ac:dyDescent="0.25">
      <c r="A85" s="90"/>
      <c r="B85" s="82"/>
      <c r="C85" s="82"/>
      <c r="D85" s="83"/>
      <c r="E85" s="82"/>
      <c r="F85" s="82"/>
      <c r="G85" s="87"/>
      <c r="H85" s="88"/>
      <c r="I85" s="99" t="str">
        <f>IFERROR(VLOOKUP(F85,NiceHash!$S$3:$W$33,4,FALSE)*G85,"")</f>
        <v/>
      </c>
      <c r="J85" s="84"/>
      <c r="K85" s="85"/>
      <c r="L85" s="86">
        <f t="shared" si="20"/>
        <v>0</v>
      </c>
      <c r="M85" s="99">
        <f>L85*24/1000*EL!$C$12/Prices!$M$2</f>
        <v>0</v>
      </c>
      <c r="N85" s="82"/>
      <c r="O85" s="89"/>
      <c r="P85" s="84"/>
      <c r="Q85" s="86" t="str">
        <f t="shared" si="16"/>
        <v/>
      </c>
      <c r="R85" s="86" t="str">
        <f t="shared" si="21"/>
        <v/>
      </c>
      <c r="S85" s="105" t="str">
        <f t="shared" si="22"/>
        <v/>
      </c>
      <c r="T85" s="108" t="str">
        <f t="shared" si="23"/>
        <v>∞</v>
      </c>
      <c r="U85" s="3"/>
    </row>
    <row r="86" spans="1:21" x14ac:dyDescent="0.25">
      <c r="A86" s="90"/>
      <c r="B86" s="82"/>
      <c r="C86" s="82"/>
      <c r="D86" s="83"/>
      <c r="E86" s="82"/>
      <c r="F86" s="82"/>
      <c r="G86" s="87"/>
      <c r="H86" s="88"/>
      <c r="I86" s="99" t="str">
        <f>IFERROR(VLOOKUP(F86,NiceHash!$S$3:$W$33,4,FALSE)*G86,"")</f>
        <v/>
      </c>
      <c r="J86" s="84"/>
      <c r="K86" s="85"/>
      <c r="L86" s="86">
        <f t="shared" si="20"/>
        <v>0</v>
      </c>
      <c r="M86" s="99">
        <f>L86*24/1000*EL!$C$12/Prices!$M$2</f>
        <v>0</v>
      </c>
      <c r="N86" s="82"/>
      <c r="O86" s="89"/>
      <c r="P86" s="84"/>
      <c r="Q86" s="86" t="str">
        <f t="shared" si="16"/>
        <v/>
      </c>
      <c r="R86" s="86" t="str">
        <f t="shared" si="21"/>
        <v/>
      </c>
      <c r="S86" s="105" t="str">
        <f t="shared" si="22"/>
        <v/>
      </c>
      <c r="T86" s="108" t="str">
        <f t="shared" si="23"/>
        <v>∞</v>
      </c>
      <c r="U86" s="3"/>
    </row>
    <row r="87" spans="1:21" x14ac:dyDescent="0.25">
      <c r="A87" s="90"/>
      <c r="B87" s="82"/>
      <c r="C87" s="82"/>
      <c r="D87" s="83"/>
      <c r="E87" s="82"/>
      <c r="F87" s="82"/>
      <c r="G87" s="87"/>
      <c r="H87" s="88"/>
      <c r="I87" s="99" t="str">
        <f>IFERROR(VLOOKUP(F87,NiceHash!$S$3:$W$33,4,FALSE)*G87,"")</f>
        <v/>
      </c>
      <c r="J87" s="84"/>
      <c r="K87" s="85"/>
      <c r="L87" s="86">
        <f t="shared" si="20"/>
        <v>0</v>
      </c>
      <c r="M87" s="99">
        <f>L87*24/1000*EL!$C$12/Prices!$M$2</f>
        <v>0</v>
      </c>
      <c r="N87" s="82"/>
      <c r="O87" s="89"/>
      <c r="P87" s="84"/>
      <c r="Q87" s="86" t="str">
        <f t="shared" si="16"/>
        <v/>
      </c>
      <c r="R87" s="86" t="str">
        <f t="shared" si="21"/>
        <v/>
      </c>
      <c r="S87" s="105" t="str">
        <f t="shared" si="22"/>
        <v/>
      </c>
      <c r="T87" s="108" t="str">
        <f t="shared" si="23"/>
        <v>∞</v>
      </c>
      <c r="U87" s="3"/>
    </row>
    <row r="88" spans="1:21" x14ac:dyDescent="0.25">
      <c r="A88" s="90"/>
      <c r="B88" s="82"/>
      <c r="C88" s="82"/>
      <c r="D88" s="83"/>
      <c r="E88" s="82"/>
      <c r="F88" s="82"/>
      <c r="G88" s="87"/>
      <c r="H88" s="88"/>
      <c r="I88" s="99" t="str">
        <f>IFERROR(VLOOKUP(F88,NiceHash!$S$3:$W$33,4,FALSE)*G88,"")</f>
        <v/>
      </c>
      <c r="J88" s="84"/>
      <c r="K88" s="85"/>
      <c r="L88" s="86">
        <f t="shared" si="20"/>
        <v>0</v>
      </c>
      <c r="M88" s="99">
        <f>L88*24/1000*EL!$C$12/Prices!$M$2</f>
        <v>0</v>
      </c>
      <c r="N88" s="82"/>
      <c r="O88" s="89"/>
      <c r="P88" s="84"/>
      <c r="Q88" s="86" t="str">
        <f t="shared" si="16"/>
        <v/>
      </c>
      <c r="R88" s="86" t="str">
        <f t="shared" si="21"/>
        <v/>
      </c>
      <c r="S88" s="105" t="str">
        <f t="shared" si="22"/>
        <v/>
      </c>
      <c r="T88" s="108" t="str">
        <f t="shared" si="23"/>
        <v>∞</v>
      </c>
      <c r="U88" s="3"/>
    </row>
    <row r="89" spans="1:21" x14ac:dyDescent="0.25">
      <c r="A89" s="90"/>
      <c r="B89" s="82"/>
      <c r="C89" s="82"/>
      <c r="D89" s="83"/>
      <c r="E89" s="82"/>
      <c r="F89" s="82"/>
      <c r="G89" s="87"/>
      <c r="H89" s="88"/>
      <c r="I89" s="99" t="str">
        <f>IFERROR(VLOOKUP(F89,NiceHash!$S$3:$W$33,4,FALSE)*G89,"")</f>
        <v/>
      </c>
      <c r="J89" s="84"/>
      <c r="K89" s="85"/>
      <c r="L89" s="86">
        <f t="shared" si="20"/>
        <v>0</v>
      </c>
      <c r="M89" s="99">
        <f>L89*24/1000*EL!$C$12/Prices!$M$2</f>
        <v>0</v>
      </c>
      <c r="N89" s="82"/>
      <c r="O89" s="89"/>
      <c r="P89" s="84"/>
      <c r="Q89" s="86" t="str">
        <f t="shared" si="16"/>
        <v/>
      </c>
      <c r="R89" s="86" t="str">
        <f t="shared" si="21"/>
        <v/>
      </c>
      <c r="S89" s="105" t="str">
        <f t="shared" si="22"/>
        <v/>
      </c>
      <c r="T89" s="108" t="str">
        <f t="shared" si="23"/>
        <v>∞</v>
      </c>
      <c r="U89" s="3"/>
    </row>
    <row r="90" spans="1:21" x14ac:dyDescent="0.25">
      <c r="A90" s="90"/>
      <c r="B90" s="82"/>
      <c r="C90" s="82"/>
      <c r="D90" s="83"/>
      <c r="E90" s="82"/>
      <c r="F90" s="82"/>
      <c r="G90" s="87"/>
      <c r="H90" s="88"/>
      <c r="I90" s="99" t="str">
        <f>IFERROR(VLOOKUP(F90,NiceHash!$S$3:$W$33,4,FALSE)*G90,"")</f>
        <v/>
      </c>
      <c r="J90" s="84"/>
      <c r="K90" s="85"/>
      <c r="L90" s="86">
        <f t="shared" si="20"/>
        <v>0</v>
      </c>
      <c r="M90" s="99">
        <f>L90*24/1000*EL!$C$12/Prices!$M$2</f>
        <v>0</v>
      </c>
      <c r="N90" s="82"/>
      <c r="O90" s="89"/>
      <c r="P90" s="84"/>
      <c r="Q90" s="86" t="str">
        <f t="shared" si="16"/>
        <v/>
      </c>
      <c r="R90" s="86" t="str">
        <f t="shared" si="21"/>
        <v/>
      </c>
      <c r="S90" s="105" t="str">
        <f t="shared" si="22"/>
        <v/>
      </c>
      <c r="T90" s="108" t="str">
        <f t="shared" si="23"/>
        <v>∞</v>
      </c>
      <c r="U90" s="3"/>
    </row>
    <row r="91" spans="1:21" x14ac:dyDescent="0.25">
      <c r="A91" s="90"/>
      <c r="B91" s="82"/>
      <c r="C91" s="82"/>
      <c r="D91" s="83"/>
      <c r="E91" s="82"/>
      <c r="F91" s="82"/>
      <c r="G91" s="87"/>
      <c r="H91" s="88"/>
      <c r="I91" s="99" t="str">
        <f>IFERROR(VLOOKUP(F91,NiceHash!$S$3:$W$33,4,FALSE)*G91,"")</f>
        <v/>
      </c>
      <c r="J91" s="84"/>
      <c r="K91" s="85"/>
      <c r="L91" s="86">
        <f t="shared" si="20"/>
        <v>0</v>
      </c>
      <c r="M91" s="99">
        <f>L91*24/1000*EL!$C$12/Prices!$M$2</f>
        <v>0</v>
      </c>
      <c r="N91" s="82"/>
      <c r="O91" s="89"/>
      <c r="P91" s="84"/>
      <c r="Q91" s="86" t="str">
        <f t="shared" si="16"/>
        <v/>
      </c>
      <c r="R91" s="86" t="str">
        <f t="shared" si="21"/>
        <v/>
      </c>
      <c r="S91" s="105" t="str">
        <f t="shared" si="22"/>
        <v/>
      </c>
      <c r="T91" s="108" t="str">
        <f t="shared" si="23"/>
        <v>∞</v>
      </c>
      <c r="U91" s="3"/>
    </row>
    <row r="92" spans="1:21" x14ac:dyDescent="0.25">
      <c r="A92" s="90"/>
      <c r="B92" s="82"/>
      <c r="C92" s="82"/>
      <c r="D92" s="83"/>
      <c r="E92" s="82"/>
      <c r="F92" s="82"/>
      <c r="G92" s="87"/>
      <c r="H92" s="88"/>
      <c r="I92" s="99" t="str">
        <f>IFERROR(VLOOKUP(F92,NiceHash!$S$3:$W$33,4,FALSE)*G92,"")</f>
        <v/>
      </c>
      <c r="J92" s="84"/>
      <c r="K92" s="85"/>
      <c r="L92" s="86">
        <f t="shared" si="20"/>
        <v>0</v>
      </c>
      <c r="M92" s="99">
        <f>L92*24/1000*EL!$C$12/Prices!$M$2</f>
        <v>0</v>
      </c>
      <c r="N92" s="82"/>
      <c r="O92" s="89"/>
      <c r="P92" s="84"/>
      <c r="Q92" s="86" t="str">
        <f t="shared" si="16"/>
        <v/>
      </c>
      <c r="R92" s="86" t="str">
        <f t="shared" si="21"/>
        <v/>
      </c>
      <c r="S92" s="105" t="str">
        <f t="shared" si="22"/>
        <v/>
      </c>
      <c r="T92" s="108" t="str">
        <f t="shared" si="23"/>
        <v>∞</v>
      </c>
      <c r="U92" s="3"/>
    </row>
    <row r="93" spans="1:21" x14ac:dyDescent="0.25">
      <c r="A93" s="90"/>
      <c r="B93" s="82"/>
      <c r="C93" s="82"/>
      <c r="D93" s="83"/>
      <c r="E93" s="82"/>
      <c r="F93" s="82"/>
      <c r="G93" s="87"/>
      <c r="H93" s="88"/>
      <c r="I93" s="99" t="str">
        <f>IFERROR(VLOOKUP(F93,NiceHash!$S$3:$W$33,4,FALSE)*G93,"")</f>
        <v/>
      </c>
      <c r="J93" s="84"/>
      <c r="K93" s="85"/>
      <c r="L93" s="86">
        <f t="shared" si="20"/>
        <v>0</v>
      </c>
      <c r="M93" s="99">
        <f>L93*24/1000*EL!$C$12/Prices!$M$2</f>
        <v>0</v>
      </c>
      <c r="N93" s="82"/>
      <c r="O93" s="89"/>
      <c r="P93" s="84"/>
      <c r="Q93" s="86" t="str">
        <f t="shared" si="16"/>
        <v/>
      </c>
      <c r="R93" s="86" t="str">
        <f t="shared" si="21"/>
        <v/>
      </c>
      <c r="S93" s="105" t="str">
        <f t="shared" si="22"/>
        <v/>
      </c>
      <c r="T93" s="108" t="str">
        <f t="shared" si="23"/>
        <v>∞</v>
      </c>
      <c r="U93" s="3"/>
    </row>
    <row r="94" spans="1:21" x14ac:dyDescent="0.25">
      <c r="A94" s="90"/>
      <c r="B94" s="82"/>
      <c r="C94" s="82"/>
      <c r="D94" s="83"/>
      <c r="E94" s="82"/>
      <c r="F94" s="82"/>
      <c r="G94" s="87"/>
      <c r="H94" s="88"/>
      <c r="I94" s="99" t="str">
        <f>IFERROR(VLOOKUP(F94,NiceHash!$S$3:$W$33,4,FALSE)*G94,"")</f>
        <v/>
      </c>
      <c r="J94" s="84"/>
      <c r="K94" s="85"/>
      <c r="L94" s="86">
        <f t="shared" si="20"/>
        <v>0</v>
      </c>
      <c r="M94" s="99">
        <f>L94*24/1000*EL!$C$12/Prices!$M$2</f>
        <v>0</v>
      </c>
      <c r="N94" s="82"/>
      <c r="O94" s="89"/>
      <c r="P94" s="84"/>
      <c r="Q94" s="86" t="str">
        <f t="shared" si="16"/>
        <v/>
      </c>
      <c r="R94" s="86" t="str">
        <f t="shared" si="21"/>
        <v/>
      </c>
      <c r="S94" s="105" t="str">
        <f t="shared" si="22"/>
        <v/>
      </c>
      <c r="T94" s="108" t="str">
        <f t="shared" si="23"/>
        <v>∞</v>
      </c>
      <c r="U94" s="3"/>
    </row>
    <row r="95" spans="1:21" x14ac:dyDescent="0.25">
      <c r="A95" s="90"/>
      <c r="B95" s="82"/>
      <c r="C95" s="82"/>
      <c r="D95" s="83"/>
      <c r="E95" s="82"/>
      <c r="F95" s="82"/>
      <c r="G95" s="87"/>
      <c r="H95" s="88"/>
      <c r="I95" s="99" t="str">
        <f>IFERROR(VLOOKUP(F95,NiceHash!$S$3:$W$33,4,FALSE)*G95,"")</f>
        <v/>
      </c>
      <c r="J95" s="84"/>
      <c r="K95" s="85"/>
      <c r="L95" s="86">
        <f t="shared" si="20"/>
        <v>0</v>
      </c>
      <c r="M95" s="99">
        <f>L95*24/1000*EL!$C$12/Prices!$M$2</f>
        <v>0</v>
      </c>
      <c r="N95" s="82"/>
      <c r="O95" s="89"/>
      <c r="P95" s="84"/>
      <c r="Q95" s="86" t="str">
        <f t="shared" si="16"/>
        <v/>
      </c>
      <c r="R95" s="86" t="str">
        <f t="shared" si="21"/>
        <v/>
      </c>
      <c r="S95" s="105" t="str">
        <f t="shared" si="22"/>
        <v/>
      </c>
      <c r="T95" s="108" t="str">
        <f t="shared" si="23"/>
        <v>∞</v>
      </c>
      <c r="U95" s="3"/>
    </row>
    <row r="96" spans="1:21" x14ac:dyDescent="0.25">
      <c r="A96" s="90"/>
      <c r="B96" s="82"/>
      <c r="C96" s="82"/>
      <c r="D96" s="83"/>
      <c r="E96" s="82"/>
      <c r="F96" s="82"/>
      <c r="G96" s="87"/>
      <c r="H96" s="88"/>
      <c r="I96" s="99" t="str">
        <f>IFERROR(VLOOKUP(F96,NiceHash!$S$3:$W$33,4,FALSE)*G96,"")</f>
        <v/>
      </c>
      <c r="J96" s="84"/>
      <c r="K96" s="85"/>
      <c r="L96" s="86">
        <f t="shared" si="20"/>
        <v>0</v>
      </c>
      <c r="M96" s="99">
        <f>L96*24/1000*EL!$C$12/Prices!$M$2</f>
        <v>0</v>
      </c>
      <c r="N96" s="82"/>
      <c r="O96" s="89"/>
      <c r="P96" s="84"/>
      <c r="Q96" s="86" t="str">
        <f t="shared" si="16"/>
        <v/>
      </c>
      <c r="R96" s="86" t="str">
        <f t="shared" si="21"/>
        <v/>
      </c>
      <c r="S96" s="105" t="str">
        <f t="shared" si="22"/>
        <v/>
      </c>
      <c r="T96" s="108" t="str">
        <f t="shared" si="23"/>
        <v>∞</v>
      </c>
      <c r="U96" s="3"/>
    </row>
    <row r="97" spans="1:21" x14ac:dyDescent="0.25">
      <c r="A97" s="90"/>
      <c r="B97" s="82"/>
      <c r="C97" s="82"/>
      <c r="D97" s="83"/>
      <c r="E97" s="82"/>
      <c r="F97" s="82"/>
      <c r="G97" s="87"/>
      <c r="H97" s="88"/>
      <c r="I97" s="99" t="str">
        <f>IFERROR(VLOOKUP(F97,NiceHash!$S$3:$W$33,4,FALSE)*G97,"")</f>
        <v/>
      </c>
      <c r="J97" s="84"/>
      <c r="K97" s="85"/>
      <c r="L97" s="86">
        <f t="shared" si="20"/>
        <v>0</v>
      </c>
      <c r="M97" s="99">
        <f>L97*24/1000*EL!$C$12/Prices!$M$2</f>
        <v>0</v>
      </c>
      <c r="N97" s="82"/>
      <c r="O97" s="89"/>
      <c r="P97" s="84"/>
      <c r="Q97" s="86" t="str">
        <f t="shared" si="16"/>
        <v/>
      </c>
      <c r="R97" s="86" t="str">
        <f t="shared" si="21"/>
        <v/>
      </c>
      <c r="S97" s="105" t="str">
        <f t="shared" si="22"/>
        <v/>
      </c>
      <c r="T97" s="108" t="str">
        <f t="shared" si="23"/>
        <v>∞</v>
      </c>
      <c r="U97" s="3"/>
    </row>
  </sheetData>
  <autoFilter ref="A2:F81" xr:uid="{48F0D1D7-DF2E-4402-B179-43C440ADB035}"/>
  <sortState ref="A3:Z77">
    <sortCondition ref="B3:B77"/>
    <sortCondition ref="C3:C77"/>
    <sortCondition ref="D3:D77"/>
    <sortCondition ref="E3:E77"/>
    <sortCondition ref="F3:F77"/>
  </sortState>
  <mergeCells count="6">
    <mergeCell ref="U1:U2"/>
    <mergeCell ref="F1:H1"/>
    <mergeCell ref="B1:E1"/>
    <mergeCell ref="J1:M1"/>
    <mergeCell ref="S1:T1"/>
    <mergeCell ref="N1:R1"/>
  </mergeCells>
  <conditionalFormatting sqref="S3:S97">
    <cfRule type="cellIs" dxfId="24" priority="2" stopIfTrue="1" operator="lessThan">
      <formula>0</formula>
    </cfRule>
    <cfRule type="colorScale" priority="3">
      <colorScale>
        <cfvo type="num" val="0"/>
        <cfvo type="max"/>
        <color rgb="FFFFFF00"/>
        <color rgb="FF00FF00"/>
      </colorScale>
    </cfRule>
  </conditionalFormatting>
  <conditionalFormatting sqref="T3:T97">
    <cfRule type="colorScale" priority="1">
      <colorScale>
        <cfvo type="min"/>
        <cfvo type="num" val="180"/>
        <cfvo type="num" val="360"/>
        <color rgb="FF00FF00"/>
        <color rgb="FFFFFF00"/>
        <color rgb="FFFF66FF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1767D-EA12-450B-B42E-FF63793C8754}">
  <dimension ref="A1:Z881"/>
  <sheetViews>
    <sheetView tabSelected="1" topLeftCell="G1" workbookViewId="0">
      <pane ySplit="2" topLeftCell="A790" activePane="bottomLeft" state="frozen"/>
      <selection activeCell="B1" sqref="B1"/>
      <selection pane="bottomLeft" activeCell="Y549" sqref="Y549"/>
    </sheetView>
  </sheetViews>
  <sheetFormatPr defaultRowHeight="15" x14ac:dyDescent="0.25"/>
  <cols>
    <col min="1" max="1" width="12.42578125" style="155" bestFit="1" customWidth="1"/>
    <col min="2" max="2" width="15.5703125" style="156" bestFit="1" customWidth="1"/>
    <col min="3" max="3" width="7.28515625" style="155" bestFit="1" customWidth="1"/>
    <col min="4" max="4" width="8.28515625" style="156" bestFit="1" customWidth="1"/>
    <col min="5" max="5" width="4.42578125" style="157" bestFit="1" customWidth="1"/>
    <col min="6" max="6" width="9.140625" style="157" bestFit="1" customWidth="1"/>
    <col min="7" max="7" width="14" style="156" bestFit="1" customWidth="1"/>
    <col min="8" max="8" width="10.85546875" style="156" bestFit="1" customWidth="1"/>
    <col min="9" max="9" width="5.85546875" style="157" bestFit="1" customWidth="1"/>
    <col min="10" max="10" width="11.85546875" style="158" bestFit="1" customWidth="1"/>
    <col min="11" max="11" width="10.85546875" style="158" bestFit="1" customWidth="1"/>
    <col min="12" max="12" width="16.7109375" style="156" bestFit="1" customWidth="1"/>
    <col min="13" max="13" width="16.7109375" style="155" bestFit="1" customWidth="1"/>
    <col min="14" max="14" width="7.5703125" style="159" bestFit="1" customWidth="1"/>
    <col min="15" max="15" width="6.28515625" style="157" bestFit="1" customWidth="1"/>
    <col min="16" max="16" width="7.28515625" style="130" bestFit="1" customWidth="1"/>
    <col min="17" max="17" width="7.5703125" style="127" bestFit="1" customWidth="1"/>
    <col min="18" max="18" width="5.7109375" style="126" bestFit="1" customWidth="1"/>
    <col min="19" max="19" width="7.28515625" style="130" bestFit="1" customWidth="1"/>
    <col min="20" max="20" width="6.140625" style="133" bestFit="1" customWidth="1"/>
    <col min="21" max="21" width="5.5703125" style="134" customWidth="1"/>
    <col min="22" max="22" width="5.5703125" style="137" customWidth="1"/>
    <col min="23" max="23" width="5.5703125" style="122" customWidth="1"/>
    <col min="24" max="24" width="10.5703125" style="162" bestFit="1" customWidth="1"/>
    <col min="25" max="25" width="27.42578125" style="162" bestFit="1" customWidth="1"/>
    <col min="26" max="26" width="32.140625" style="162" bestFit="1" customWidth="1"/>
    <col min="27" max="16384" width="9.140625" style="122"/>
  </cols>
  <sheetData>
    <row r="1" spans="1:26" s="5" customFormat="1" ht="15" customHeight="1" x14ac:dyDescent="0.25">
      <c r="A1" s="181" t="s">
        <v>209</v>
      </c>
      <c r="B1" s="183" t="s">
        <v>277</v>
      </c>
      <c r="C1" s="184"/>
      <c r="D1" s="184"/>
      <c r="E1" s="184"/>
      <c r="F1" s="184"/>
      <c r="G1" s="184"/>
      <c r="H1" s="184"/>
      <c r="I1" s="185"/>
      <c r="J1" s="186" t="s">
        <v>278</v>
      </c>
      <c r="K1" s="187"/>
      <c r="L1" s="176" t="s">
        <v>829</v>
      </c>
      <c r="M1" s="176"/>
      <c r="N1" s="177" t="s">
        <v>830</v>
      </c>
      <c r="O1" s="177"/>
      <c r="P1" s="129" t="s">
        <v>785</v>
      </c>
      <c r="Q1" s="178" t="s">
        <v>831</v>
      </c>
      <c r="R1" s="179"/>
      <c r="S1" s="129" t="s">
        <v>785</v>
      </c>
      <c r="T1" s="131" t="s">
        <v>832</v>
      </c>
      <c r="U1" s="180" t="s">
        <v>45</v>
      </c>
      <c r="V1" s="180"/>
      <c r="X1" s="160"/>
      <c r="Y1" s="160"/>
      <c r="Z1" s="160"/>
    </row>
    <row r="2" spans="1:26" s="119" customFormat="1" x14ac:dyDescent="0.25">
      <c r="A2" s="182"/>
      <c r="B2" s="139" t="s">
        <v>210</v>
      </c>
      <c r="C2" s="140" t="s">
        <v>134</v>
      </c>
      <c r="D2" s="139" t="s">
        <v>211</v>
      </c>
      <c r="E2" s="141"/>
      <c r="F2" s="139" t="s">
        <v>212</v>
      </c>
      <c r="G2" s="139" t="s">
        <v>213</v>
      </c>
      <c r="H2" s="139" t="s">
        <v>279</v>
      </c>
      <c r="I2" s="139" t="s">
        <v>129</v>
      </c>
      <c r="J2" s="142" t="s">
        <v>280</v>
      </c>
      <c r="K2" s="142" t="s">
        <v>279</v>
      </c>
      <c r="L2" s="143" t="s">
        <v>827</v>
      </c>
      <c r="M2" s="143" t="s">
        <v>828</v>
      </c>
      <c r="N2" s="144" t="s">
        <v>7</v>
      </c>
      <c r="O2" s="145" t="s">
        <v>114</v>
      </c>
      <c r="P2" s="129" t="s">
        <v>776</v>
      </c>
      <c r="Q2" s="118" t="s">
        <v>7</v>
      </c>
      <c r="R2" s="117" t="s">
        <v>114</v>
      </c>
      <c r="S2" s="129" t="s">
        <v>776</v>
      </c>
      <c r="T2" s="131" t="s">
        <v>776</v>
      </c>
      <c r="U2" s="95" t="s">
        <v>214</v>
      </c>
      <c r="V2" s="135" t="s">
        <v>776</v>
      </c>
      <c r="X2" s="161" t="s">
        <v>281</v>
      </c>
      <c r="Y2" s="161" t="s">
        <v>282</v>
      </c>
      <c r="Z2" s="161" t="s">
        <v>283</v>
      </c>
    </row>
    <row r="3" spans="1:26" x14ac:dyDescent="0.25">
      <c r="A3" s="146" t="s">
        <v>284</v>
      </c>
      <c r="B3" s="147" t="s">
        <v>285</v>
      </c>
      <c r="C3" s="146" t="s">
        <v>285</v>
      </c>
      <c r="D3" s="147" t="s">
        <v>286</v>
      </c>
      <c r="E3" s="148" t="s">
        <v>287</v>
      </c>
      <c r="F3" s="148" t="s">
        <v>288</v>
      </c>
      <c r="G3" s="147"/>
      <c r="H3" s="147"/>
      <c r="I3" s="148" t="s">
        <v>132</v>
      </c>
      <c r="J3" s="149">
        <v>650</v>
      </c>
      <c r="K3" s="149">
        <v>900</v>
      </c>
      <c r="L3" s="147" t="s">
        <v>289</v>
      </c>
      <c r="M3" s="146"/>
      <c r="N3" s="150">
        <v>0.3</v>
      </c>
      <c r="O3" s="148" t="s">
        <v>115</v>
      </c>
      <c r="P3" s="128">
        <f>IFERROR(VLOOKUP(L3,NiceHash!$S$3:$W$33,4,FALSE)*N3,0)</f>
        <v>1.8167692499999999E-2</v>
      </c>
      <c r="Q3" s="121"/>
      <c r="R3" s="120"/>
      <c r="S3" s="128">
        <f>IFERROR(VLOOKUP(M3,NiceHash!$S$3:$W$33,4,FALSE)*Q3,0)</f>
        <v>0</v>
      </c>
      <c r="T3" s="132">
        <f t="shared" ref="T3:T66" si="0">P3+S3</f>
        <v>1.8167692499999999E-2</v>
      </c>
      <c r="U3" s="124"/>
      <c r="V3" s="136"/>
      <c r="X3" s="138"/>
      <c r="Y3" s="138" t="s">
        <v>290</v>
      </c>
      <c r="Z3" s="138" t="s">
        <v>291</v>
      </c>
    </row>
    <row r="4" spans="1:26" x14ac:dyDescent="0.25">
      <c r="A4" s="146" t="s">
        <v>284</v>
      </c>
      <c r="B4" s="147" t="s">
        <v>292</v>
      </c>
      <c r="C4" s="146" t="s">
        <v>285</v>
      </c>
      <c r="D4" s="147" t="s">
        <v>293</v>
      </c>
      <c r="E4" s="148" t="s">
        <v>294</v>
      </c>
      <c r="F4" s="148">
        <v>4850</v>
      </c>
      <c r="G4" s="147"/>
      <c r="H4" s="147"/>
      <c r="I4" s="148"/>
      <c r="J4" s="149">
        <v>625</v>
      </c>
      <c r="K4" s="149">
        <v>1000</v>
      </c>
      <c r="L4" s="147" t="s">
        <v>289</v>
      </c>
      <c r="M4" s="146"/>
      <c r="N4" s="150">
        <v>0.2</v>
      </c>
      <c r="O4" s="148" t="s">
        <v>115</v>
      </c>
      <c r="P4" s="128">
        <f>IFERROR(VLOOKUP(L4,NiceHash!$S$3:$W$33,4,FALSE)*N4,0)</f>
        <v>1.2111795E-2</v>
      </c>
      <c r="Q4" s="121"/>
      <c r="R4" s="120"/>
      <c r="S4" s="128">
        <f>IFERROR(VLOOKUP(M4,NiceHash!$S$3:$W$33,4,FALSE)*Q4,0)</f>
        <v>0</v>
      </c>
      <c r="T4" s="132">
        <f t="shared" si="0"/>
        <v>1.2111795E-2</v>
      </c>
      <c r="U4" s="124"/>
      <c r="V4" s="136"/>
      <c r="X4" s="138"/>
      <c r="Y4" s="138" t="s">
        <v>295</v>
      </c>
      <c r="Z4" s="138" t="s">
        <v>296</v>
      </c>
    </row>
    <row r="5" spans="1:26" x14ac:dyDescent="0.25">
      <c r="A5" s="146" t="s">
        <v>284</v>
      </c>
      <c r="B5" s="147" t="s">
        <v>297</v>
      </c>
      <c r="C5" s="146" t="s">
        <v>285</v>
      </c>
      <c r="D5" s="147" t="s">
        <v>293</v>
      </c>
      <c r="E5" s="148" t="s">
        <v>294</v>
      </c>
      <c r="F5" s="148">
        <v>5450</v>
      </c>
      <c r="G5" s="147"/>
      <c r="H5" s="147"/>
      <c r="I5" s="148"/>
      <c r="J5" s="149">
        <v>650</v>
      </c>
      <c r="K5" s="149">
        <v>800</v>
      </c>
      <c r="L5" s="147" t="s">
        <v>22</v>
      </c>
      <c r="M5" s="146"/>
      <c r="N5" s="151">
        <v>0.16900000000000001</v>
      </c>
      <c r="O5" s="148" t="s">
        <v>232</v>
      </c>
      <c r="P5" s="128">
        <f>IFERROR(VLOOKUP(L5,NiceHash!$S$3:$W$33,4,FALSE)*N5,0)</f>
        <v>4.9317848495370005E-3</v>
      </c>
      <c r="Q5" s="121"/>
      <c r="R5" s="120"/>
      <c r="S5" s="128">
        <f>IFERROR(VLOOKUP(M5,NiceHash!$S$3:$W$33,4,FALSE)*Q5,0)</f>
        <v>0</v>
      </c>
      <c r="T5" s="132">
        <f t="shared" si="0"/>
        <v>4.9317848495370005E-3</v>
      </c>
      <c r="U5" s="124"/>
      <c r="V5" s="136"/>
      <c r="X5" s="138"/>
      <c r="Y5" s="138" t="s">
        <v>298</v>
      </c>
      <c r="Z5" s="138" t="s">
        <v>299</v>
      </c>
    </row>
    <row r="6" spans="1:26" x14ac:dyDescent="0.25">
      <c r="A6" s="146" t="s">
        <v>284</v>
      </c>
      <c r="B6" s="147" t="s">
        <v>285</v>
      </c>
      <c r="C6" s="146" t="s">
        <v>285</v>
      </c>
      <c r="D6" s="147" t="s">
        <v>293</v>
      </c>
      <c r="E6" s="148" t="s">
        <v>294</v>
      </c>
      <c r="F6" s="148">
        <v>5570</v>
      </c>
      <c r="G6" s="147"/>
      <c r="H6" s="147"/>
      <c r="I6" s="148"/>
      <c r="J6" s="149">
        <v>700</v>
      </c>
      <c r="K6" s="149">
        <v>815</v>
      </c>
      <c r="L6" s="147" t="s">
        <v>16</v>
      </c>
      <c r="M6" s="146"/>
      <c r="N6" s="152">
        <v>41</v>
      </c>
      <c r="O6" s="148" t="s">
        <v>223</v>
      </c>
      <c r="P6" s="128">
        <f>IFERROR(VLOOKUP(L6,NiceHash!$S$3:$W$33,4,FALSE)*N6,0)</f>
        <v>3.8634203690999999E-2</v>
      </c>
      <c r="Q6" s="121"/>
      <c r="R6" s="120"/>
      <c r="S6" s="128">
        <f>IFERROR(VLOOKUP(M6,NiceHash!$S$3:$W$33,4,FALSE)*Q6,0)</f>
        <v>0</v>
      </c>
      <c r="T6" s="132">
        <f t="shared" si="0"/>
        <v>3.8634203690999999E-2</v>
      </c>
      <c r="U6" s="124"/>
      <c r="V6" s="136"/>
      <c r="X6" s="138"/>
      <c r="Y6" s="138" t="s">
        <v>300</v>
      </c>
      <c r="Z6" s="138" t="s">
        <v>301</v>
      </c>
    </row>
    <row r="7" spans="1:26" x14ac:dyDescent="0.25">
      <c r="A7" s="146" t="s">
        <v>284</v>
      </c>
      <c r="B7" s="147" t="s">
        <v>302</v>
      </c>
      <c r="C7" s="146" t="s">
        <v>285</v>
      </c>
      <c r="D7" s="147" t="s">
        <v>293</v>
      </c>
      <c r="E7" s="148" t="s">
        <v>294</v>
      </c>
      <c r="F7" s="148">
        <v>5770</v>
      </c>
      <c r="G7" s="147"/>
      <c r="H7" s="147"/>
      <c r="I7" s="148"/>
      <c r="J7" s="149">
        <v>960</v>
      </c>
      <c r="K7" s="149">
        <v>600</v>
      </c>
      <c r="L7" s="147" t="s">
        <v>289</v>
      </c>
      <c r="M7" s="146"/>
      <c r="N7" s="150">
        <v>0.37</v>
      </c>
      <c r="O7" s="148" t="s">
        <v>115</v>
      </c>
      <c r="P7" s="128">
        <f>IFERROR(VLOOKUP(L7,NiceHash!$S$3:$W$33,4,FALSE)*N7,0)</f>
        <v>2.2406820749999997E-2</v>
      </c>
      <c r="Q7" s="121"/>
      <c r="R7" s="120"/>
      <c r="S7" s="128">
        <f>IFERROR(VLOOKUP(M7,NiceHash!$S$3:$W$33,4,FALSE)*Q7,0)</f>
        <v>0</v>
      </c>
      <c r="T7" s="132">
        <f t="shared" si="0"/>
        <v>2.2406820749999997E-2</v>
      </c>
      <c r="U7" s="124"/>
      <c r="V7" s="136"/>
      <c r="X7" s="138"/>
      <c r="Y7" s="138" t="s">
        <v>303</v>
      </c>
      <c r="Z7" s="138" t="s">
        <v>304</v>
      </c>
    </row>
    <row r="8" spans="1:26" x14ac:dyDescent="0.25">
      <c r="A8" s="146" t="s">
        <v>284</v>
      </c>
      <c r="B8" s="147" t="s">
        <v>292</v>
      </c>
      <c r="C8" s="146" t="s">
        <v>285</v>
      </c>
      <c r="D8" s="147" t="s">
        <v>293</v>
      </c>
      <c r="E8" s="148" t="s">
        <v>294</v>
      </c>
      <c r="F8" s="148" t="s">
        <v>305</v>
      </c>
      <c r="G8" s="147" t="s">
        <v>306</v>
      </c>
      <c r="H8" s="147"/>
      <c r="I8" s="148"/>
      <c r="J8" s="149">
        <v>780</v>
      </c>
      <c r="K8" s="149">
        <v>900</v>
      </c>
      <c r="L8" s="147" t="s">
        <v>289</v>
      </c>
      <c r="M8" s="146"/>
      <c r="N8" s="150">
        <v>0.5</v>
      </c>
      <c r="O8" s="148" t="s">
        <v>115</v>
      </c>
      <c r="P8" s="128">
        <f>IFERROR(VLOOKUP(L8,NiceHash!$S$3:$W$33,4,FALSE)*N8,0)</f>
        <v>3.0279487499999997E-2</v>
      </c>
      <c r="Q8" s="121"/>
      <c r="R8" s="120"/>
      <c r="S8" s="128">
        <f>IFERROR(VLOOKUP(M8,NiceHash!$S$3:$W$33,4,FALSE)*Q8,0)</f>
        <v>0</v>
      </c>
      <c r="T8" s="132">
        <f t="shared" si="0"/>
        <v>3.0279487499999997E-2</v>
      </c>
      <c r="U8" s="124"/>
      <c r="V8" s="136"/>
      <c r="X8" s="138"/>
      <c r="Y8" s="138" t="s">
        <v>307</v>
      </c>
      <c r="Z8" s="138" t="s">
        <v>308</v>
      </c>
    </row>
    <row r="9" spans="1:26" x14ac:dyDescent="0.25">
      <c r="A9" s="146" t="s">
        <v>284</v>
      </c>
      <c r="B9" s="147" t="s">
        <v>297</v>
      </c>
      <c r="C9" s="146" t="s">
        <v>285</v>
      </c>
      <c r="D9" s="147" t="s">
        <v>293</v>
      </c>
      <c r="E9" s="148" t="s">
        <v>294</v>
      </c>
      <c r="F9" s="148">
        <v>5850</v>
      </c>
      <c r="G9" s="147"/>
      <c r="H9" s="147"/>
      <c r="I9" s="148"/>
      <c r="J9" s="149">
        <v>800</v>
      </c>
      <c r="K9" s="149">
        <v>1050</v>
      </c>
      <c r="L9" s="147" t="s">
        <v>16</v>
      </c>
      <c r="M9" s="146"/>
      <c r="N9" s="152">
        <v>155</v>
      </c>
      <c r="O9" s="148" t="s">
        <v>223</v>
      </c>
      <c r="P9" s="128">
        <f>IFERROR(VLOOKUP(L9,NiceHash!$S$3:$W$33,4,FALSE)*N9,0)</f>
        <v>0.146056135905</v>
      </c>
      <c r="Q9" s="121"/>
      <c r="R9" s="120"/>
      <c r="S9" s="128">
        <f>IFERROR(VLOOKUP(M9,NiceHash!$S$3:$W$33,4,FALSE)*Q9,0)</f>
        <v>0</v>
      </c>
      <c r="T9" s="132">
        <f t="shared" si="0"/>
        <v>0.146056135905</v>
      </c>
      <c r="U9" s="124"/>
      <c r="V9" s="136"/>
      <c r="X9" s="138"/>
      <c r="Y9" s="138" t="s">
        <v>309</v>
      </c>
      <c r="Z9" s="138">
        <v>13.12</v>
      </c>
    </row>
    <row r="10" spans="1:26" x14ac:dyDescent="0.25">
      <c r="A10" s="146" t="s">
        <v>284</v>
      </c>
      <c r="B10" s="147" t="s">
        <v>297</v>
      </c>
      <c r="C10" s="146" t="s">
        <v>285</v>
      </c>
      <c r="D10" s="147" t="s">
        <v>293</v>
      </c>
      <c r="E10" s="148" t="s">
        <v>294</v>
      </c>
      <c r="F10" s="148">
        <v>5850</v>
      </c>
      <c r="G10" s="147"/>
      <c r="H10" s="147"/>
      <c r="I10" s="148"/>
      <c r="J10" s="149">
        <v>800</v>
      </c>
      <c r="K10" s="149">
        <v>1000</v>
      </c>
      <c r="L10" s="147" t="s">
        <v>16</v>
      </c>
      <c r="M10" s="146"/>
      <c r="N10" s="152">
        <v>83</v>
      </c>
      <c r="O10" s="148" t="s">
        <v>223</v>
      </c>
      <c r="P10" s="128">
        <f>IFERROR(VLOOKUP(L10,NiceHash!$S$3:$W$33,4,FALSE)*N10,0)</f>
        <v>7.8210705032999997E-2</v>
      </c>
      <c r="Q10" s="121"/>
      <c r="R10" s="120"/>
      <c r="S10" s="128">
        <f>IFERROR(VLOOKUP(M10,NiceHash!$S$3:$W$33,4,FALSE)*Q10,0)</f>
        <v>0</v>
      </c>
      <c r="T10" s="132">
        <f t="shared" si="0"/>
        <v>7.8210705032999997E-2</v>
      </c>
      <c r="U10" s="124"/>
      <c r="V10" s="136"/>
      <c r="X10" s="138"/>
      <c r="Y10" s="138" t="s">
        <v>310</v>
      </c>
      <c r="Z10" s="138">
        <v>13.12</v>
      </c>
    </row>
    <row r="11" spans="1:26" x14ac:dyDescent="0.25">
      <c r="A11" s="146" t="s">
        <v>284</v>
      </c>
      <c r="B11" s="147" t="s">
        <v>297</v>
      </c>
      <c r="C11" s="146" t="s">
        <v>285</v>
      </c>
      <c r="D11" s="147" t="s">
        <v>293</v>
      </c>
      <c r="E11" s="148" t="s">
        <v>294</v>
      </c>
      <c r="F11" s="148">
        <v>5850</v>
      </c>
      <c r="G11" s="147"/>
      <c r="H11" s="147"/>
      <c r="I11" s="148"/>
      <c r="J11" s="149">
        <v>725</v>
      </c>
      <c r="K11" s="149">
        <v>1000</v>
      </c>
      <c r="L11" s="147" t="s">
        <v>16</v>
      </c>
      <c r="M11" s="146"/>
      <c r="N11" s="152">
        <v>74</v>
      </c>
      <c r="O11" s="148" t="s">
        <v>223</v>
      </c>
      <c r="P11" s="128">
        <f>IFERROR(VLOOKUP(L11,NiceHash!$S$3:$W$33,4,FALSE)*N11,0)</f>
        <v>6.9730026173999995E-2</v>
      </c>
      <c r="Q11" s="121"/>
      <c r="R11" s="120"/>
      <c r="S11" s="128">
        <f>IFERROR(VLOOKUP(M11,NiceHash!$S$3:$W$33,4,FALSE)*Q11,0)</f>
        <v>0</v>
      </c>
      <c r="T11" s="132">
        <f t="shared" si="0"/>
        <v>6.9730026173999995E-2</v>
      </c>
      <c r="U11" s="124"/>
      <c r="V11" s="136"/>
      <c r="X11" s="138"/>
      <c r="Y11" s="138" t="s">
        <v>310</v>
      </c>
      <c r="Z11" s="138">
        <v>13.12</v>
      </c>
    </row>
    <row r="12" spans="1:26" x14ac:dyDescent="0.25">
      <c r="A12" s="146" t="s">
        <v>284</v>
      </c>
      <c r="B12" s="147" t="s">
        <v>311</v>
      </c>
      <c r="C12" s="146" t="s">
        <v>285</v>
      </c>
      <c r="D12" s="147" t="s">
        <v>293</v>
      </c>
      <c r="E12" s="148" t="s">
        <v>294</v>
      </c>
      <c r="F12" s="148">
        <v>5870</v>
      </c>
      <c r="G12" s="147"/>
      <c r="H12" s="147"/>
      <c r="I12" s="148"/>
      <c r="J12" s="149">
        <v>850</v>
      </c>
      <c r="K12" s="149">
        <v>1200</v>
      </c>
      <c r="L12" s="147" t="s">
        <v>289</v>
      </c>
      <c r="M12" s="146"/>
      <c r="N12" s="150">
        <v>0.6</v>
      </c>
      <c r="O12" s="148" t="s">
        <v>115</v>
      </c>
      <c r="P12" s="128">
        <f>IFERROR(VLOOKUP(L12,NiceHash!$S$3:$W$33,4,FALSE)*N12,0)</f>
        <v>3.6335384999999998E-2</v>
      </c>
      <c r="Q12" s="121"/>
      <c r="R12" s="120"/>
      <c r="S12" s="128">
        <f>IFERROR(VLOOKUP(M12,NiceHash!$S$3:$W$33,4,FALSE)*Q12,0)</f>
        <v>0</v>
      </c>
      <c r="T12" s="132">
        <f t="shared" si="0"/>
        <v>3.6335384999999998E-2</v>
      </c>
      <c r="U12" s="124"/>
      <c r="V12" s="136"/>
      <c r="X12" s="138"/>
      <c r="Y12" s="138" t="s">
        <v>312</v>
      </c>
      <c r="Z12" s="138" t="s">
        <v>308</v>
      </c>
    </row>
    <row r="13" spans="1:26" x14ac:dyDescent="0.25">
      <c r="A13" s="146" t="s">
        <v>284</v>
      </c>
      <c r="B13" s="147" t="s">
        <v>292</v>
      </c>
      <c r="C13" s="146" t="s">
        <v>285</v>
      </c>
      <c r="D13" s="147" t="s">
        <v>293</v>
      </c>
      <c r="E13" s="148" t="s">
        <v>294</v>
      </c>
      <c r="F13" s="148" t="s">
        <v>313</v>
      </c>
      <c r="G13" s="147"/>
      <c r="H13" s="147"/>
      <c r="I13" s="148"/>
      <c r="J13" s="149">
        <v>850</v>
      </c>
      <c r="K13" s="149">
        <v>1200</v>
      </c>
      <c r="L13" s="147" t="s">
        <v>289</v>
      </c>
      <c r="M13" s="146"/>
      <c r="N13" s="150">
        <v>0.69199999999999995</v>
      </c>
      <c r="O13" s="148" t="s">
        <v>115</v>
      </c>
      <c r="P13" s="128">
        <f>IFERROR(VLOOKUP(L13,NiceHash!$S$3:$W$33,4,FALSE)*N13,0)</f>
        <v>4.1906810699999991E-2</v>
      </c>
      <c r="Q13" s="121"/>
      <c r="R13" s="120"/>
      <c r="S13" s="128">
        <f>IFERROR(VLOOKUP(M13,NiceHash!$S$3:$W$33,4,FALSE)*Q13,0)</f>
        <v>0</v>
      </c>
      <c r="T13" s="132">
        <f t="shared" si="0"/>
        <v>4.1906810699999991E-2</v>
      </c>
      <c r="U13" s="124"/>
      <c r="V13" s="136"/>
      <c r="X13" s="138"/>
      <c r="Y13" s="138" t="s">
        <v>314</v>
      </c>
      <c r="Z13" s="138" t="s">
        <v>315</v>
      </c>
    </row>
    <row r="14" spans="1:26" x14ac:dyDescent="0.25">
      <c r="A14" s="146" t="s">
        <v>284</v>
      </c>
      <c r="B14" s="147" t="s">
        <v>285</v>
      </c>
      <c r="C14" s="146" t="s">
        <v>285</v>
      </c>
      <c r="D14" s="147" t="s">
        <v>293</v>
      </c>
      <c r="E14" s="148" t="s">
        <v>294</v>
      </c>
      <c r="F14" s="148" t="s">
        <v>316</v>
      </c>
      <c r="G14" s="147" t="s">
        <v>317</v>
      </c>
      <c r="H14" s="147"/>
      <c r="I14" s="148"/>
      <c r="J14" s="149">
        <v>800</v>
      </c>
      <c r="K14" s="149">
        <v>933</v>
      </c>
      <c r="L14" s="147" t="s">
        <v>289</v>
      </c>
      <c r="M14" s="146"/>
      <c r="N14" s="150">
        <v>0.65</v>
      </c>
      <c r="O14" s="148" t="s">
        <v>115</v>
      </c>
      <c r="P14" s="128">
        <f>IFERROR(VLOOKUP(L14,NiceHash!$S$3:$W$33,4,FALSE)*N14,0)</f>
        <v>3.936333375E-2</v>
      </c>
      <c r="Q14" s="121"/>
      <c r="R14" s="120"/>
      <c r="S14" s="128">
        <f>IFERROR(VLOOKUP(M14,NiceHash!$S$3:$W$33,4,FALSE)*Q14,0)</f>
        <v>0</v>
      </c>
      <c r="T14" s="132">
        <f t="shared" si="0"/>
        <v>3.936333375E-2</v>
      </c>
      <c r="U14" s="124"/>
      <c r="V14" s="136"/>
      <c r="X14" s="138"/>
      <c r="Y14" s="138" t="s">
        <v>318</v>
      </c>
      <c r="Z14" s="138" t="s">
        <v>319</v>
      </c>
    </row>
    <row r="15" spans="1:26" x14ac:dyDescent="0.25">
      <c r="A15" s="146" t="s">
        <v>284</v>
      </c>
      <c r="B15" s="147" t="s">
        <v>292</v>
      </c>
      <c r="C15" s="146" t="s">
        <v>285</v>
      </c>
      <c r="D15" s="147" t="s">
        <v>293</v>
      </c>
      <c r="E15" s="148" t="s">
        <v>294</v>
      </c>
      <c r="F15" s="148">
        <v>6570</v>
      </c>
      <c r="G15" s="147"/>
      <c r="H15" s="147"/>
      <c r="I15" s="148"/>
      <c r="J15" s="149">
        <v>675</v>
      </c>
      <c r="K15" s="149">
        <v>1000</v>
      </c>
      <c r="L15" s="147" t="s">
        <v>289</v>
      </c>
      <c r="M15" s="146"/>
      <c r="N15" s="150">
        <v>0.13</v>
      </c>
      <c r="O15" s="148" t="s">
        <v>115</v>
      </c>
      <c r="P15" s="128">
        <f>IFERROR(VLOOKUP(L15,NiceHash!$S$3:$W$33,4,FALSE)*N15,0)</f>
        <v>7.87266675E-3</v>
      </c>
      <c r="Q15" s="121"/>
      <c r="R15" s="120"/>
      <c r="S15" s="128">
        <f>IFERROR(VLOOKUP(M15,NiceHash!$S$3:$W$33,4,FALSE)*Q15,0)</f>
        <v>0</v>
      </c>
      <c r="T15" s="132">
        <f t="shared" si="0"/>
        <v>7.87266675E-3</v>
      </c>
      <c r="U15" s="124"/>
      <c r="V15" s="136"/>
      <c r="X15" s="138"/>
      <c r="Y15" s="138" t="s">
        <v>320</v>
      </c>
      <c r="Z15" s="138" t="s">
        <v>321</v>
      </c>
    </row>
    <row r="16" spans="1:26" x14ac:dyDescent="0.25">
      <c r="A16" s="146" t="s">
        <v>284</v>
      </c>
      <c r="B16" s="147" t="s">
        <v>297</v>
      </c>
      <c r="C16" s="146" t="s">
        <v>285</v>
      </c>
      <c r="D16" s="147" t="s">
        <v>293</v>
      </c>
      <c r="E16" s="148" t="s">
        <v>294</v>
      </c>
      <c r="F16" s="148" t="s">
        <v>322</v>
      </c>
      <c r="G16" s="147"/>
      <c r="H16" s="147"/>
      <c r="I16" s="148"/>
      <c r="J16" s="149">
        <v>800</v>
      </c>
      <c r="K16" s="149">
        <v>1200</v>
      </c>
      <c r="L16" s="147" t="s">
        <v>323</v>
      </c>
      <c r="M16" s="146"/>
      <c r="N16" s="150">
        <v>0.56000000000000005</v>
      </c>
      <c r="O16" s="148" t="s">
        <v>115</v>
      </c>
      <c r="P16" s="128">
        <f>IFERROR(VLOOKUP(L16,NiceHash!$S$3:$W$33,4,FALSE)*N16,0)</f>
        <v>0</v>
      </c>
      <c r="Q16" s="121"/>
      <c r="R16" s="120"/>
      <c r="S16" s="128">
        <f>IFERROR(VLOOKUP(M16,NiceHash!$S$3:$W$33,4,FALSE)*Q16,0)</f>
        <v>0</v>
      </c>
      <c r="T16" s="132">
        <f t="shared" si="0"/>
        <v>0</v>
      </c>
      <c r="U16" s="124"/>
      <c r="V16" s="136"/>
      <c r="X16" s="138"/>
      <c r="Y16" s="138" t="s">
        <v>312</v>
      </c>
      <c r="Z16" s="138" t="s">
        <v>301</v>
      </c>
    </row>
    <row r="17" spans="1:26" x14ac:dyDescent="0.25">
      <c r="A17" s="146" t="s">
        <v>284</v>
      </c>
      <c r="B17" s="147" t="s">
        <v>285</v>
      </c>
      <c r="C17" s="146" t="s">
        <v>285</v>
      </c>
      <c r="D17" s="147" t="s">
        <v>293</v>
      </c>
      <c r="E17" s="148" t="s">
        <v>294</v>
      </c>
      <c r="F17" s="148">
        <v>6850</v>
      </c>
      <c r="G17" s="147"/>
      <c r="H17" s="147"/>
      <c r="I17" s="148"/>
      <c r="J17" s="149">
        <v>850</v>
      </c>
      <c r="K17" s="149">
        <v>1200</v>
      </c>
      <c r="L17" s="147" t="s">
        <v>289</v>
      </c>
      <c r="M17" s="146"/>
      <c r="N17" s="150">
        <v>0.39</v>
      </c>
      <c r="O17" s="148" t="s">
        <v>115</v>
      </c>
      <c r="P17" s="128">
        <f>IFERROR(VLOOKUP(L17,NiceHash!$S$3:$W$33,4,FALSE)*N17,0)</f>
        <v>2.361800025E-2</v>
      </c>
      <c r="Q17" s="121"/>
      <c r="R17" s="120"/>
      <c r="S17" s="128">
        <f>IFERROR(VLOOKUP(M17,NiceHash!$S$3:$W$33,4,FALSE)*Q17,0)</f>
        <v>0</v>
      </c>
      <c r="T17" s="132">
        <f t="shared" si="0"/>
        <v>2.361800025E-2</v>
      </c>
      <c r="U17" s="124"/>
      <c r="V17" s="136"/>
      <c r="X17" s="138"/>
      <c r="Y17" s="138" t="s">
        <v>312</v>
      </c>
      <c r="Z17" s="138" t="s">
        <v>301</v>
      </c>
    </row>
    <row r="18" spans="1:26" x14ac:dyDescent="0.25">
      <c r="A18" s="146" t="s">
        <v>284</v>
      </c>
      <c r="B18" s="147" t="s">
        <v>324</v>
      </c>
      <c r="C18" s="146" t="s">
        <v>285</v>
      </c>
      <c r="D18" s="147" t="s">
        <v>293</v>
      </c>
      <c r="E18" s="148" t="s">
        <v>294</v>
      </c>
      <c r="F18" s="148">
        <v>6870</v>
      </c>
      <c r="G18" s="147"/>
      <c r="H18" s="147"/>
      <c r="I18" s="148"/>
      <c r="J18" s="149">
        <v>900</v>
      </c>
      <c r="K18" s="149">
        <v>1024</v>
      </c>
      <c r="L18" s="147" t="s">
        <v>8</v>
      </c>
      <c r="M18" s="146"/>
      <c r="N18" s="150">
        <v>0.311</v>
      </c>
      <c r="O18" s="148" t="s">
        <v>232</v>
      </c>
      <c r="P18" s="128">
        <f>IFERROR(VLOOKUP(L18,NiceHash!$S$3:$W$33,4,FALSE)*N18,0)</f>
        <v>2.7135798436980002E-3</v>
      </c>
      <c r="Q18" s="121"/>
      <c r="R18" s="120"/>
      <c r="S18" s="128">
        <f>IFERROR(VLOOKUP(M18,NiceHash!$S$3:$W$33,4,FALSE)*Q18,0)</f>
        <v>0</v>
      </c>
      <c r="T18" s="132">
        <f t="shared" si="0"/>
        <v>2.7135798436980002E-3</v>
      </c>
      <c r="U18" s="124"/>
      <c r="V18" s="136"/>
      <c r="X18" s="138"/>
      <c r="Y18" s="138" t="s">
        <v>325</v>
      </c>
      <c r="Z18" s="138" t="s">
        <v>326</v>
      </c>
    </row>
    <row r="19" spans="1:26" x14ac:dyDescent="0.25">
      <c r="A19" s="146" t="s">
        <v>284</v>
      </c>
      <c r="B19" s="147" t="s">
        <v>324</v>
      </c>
      <c r="C19" s="146" t="s">
        <v>285</v>
      </c>
      <c r="D19" s="147" t="s">
        <v>293</v>
      </c>
      <c r="E19" s="148" t="s">
        <v>294</v>
      </c>
      <c r="F19" s="148">
        <v>6930</v>
      </c>
      <c r="G19" s="147"/>
      <c r="H19" s="147"/>
      <c r="I19" s="148"/>
      <c r="J19" s="149">
        <v>900</v>
      </c>
      <c r="K19" s="149">
        <v>1200</v>
      </c>
      <c r="L19" s="147" t="s">
        <v>289</v>
      </c>
      <c r="M19" s="146"/>
      <c r="N19" s="150">
        <v>1.35</v>
      </c>
      <c r="O19" s="148" t="s">
        <v>115</v>
      </c>
      <c r="P19" s="128">
        <f>IFERROR(VLOOKUP(L19,NiceHash!$S$3:$W$33,4,FALSE)*N19,0)</f>
        <v>8.1754616249999995E-2</v>
      </c>
      <c r="Q19" s="121"/>
      <c r="R19" s="120"/>
      <c r="S19" s="128">
        <f>IFERROR(VLOOKUP(M19,NiceHash!$S$3:$W$33,4,FALSE)*Q19,0)</f>
        <v>0</v>
      </c>
      <c r="T19" s="132">
        <f t="shared" si="0"/>
        <v>8.1754616249999995E-2</v>
      </c>
      <c r="U19" s="124"/>
      <c r="V19" s="136"/>
      <c r="X19" s="138"/>
      <c r="Y19" s="138" t="s">
        <v>327</v>
      </c>
      <c r="Z19" s="138">
        <v>15.2</v>
      </c>
    </row>
    <row r="20" spans="1:26" x14ac:dyDescent="0.25">
      <c r="A20" s="146" t="s">
        <v>284</v>
      </c>
      <c r="B20" s="147" t="s">
        <v>285</v>
      </c>
      <c r="C20" s="146" t="s">
        <v>285</v>
      </c>
      <c r="D20" s="147" t="s">
        <v>293</v>
      </c>
      <c r="E20" s="148" t="s">
        <v>294</v>
      </c>
      <c r="F20" s="148">
        <v>6950</v>
      </c>
      <c r="G20" s="147"/>
      <c r="H20" s="147"/>
      <c r="I20" s="148"/>
      <c r="J20" s="149">
        <v>800</v>
      </c>
      <c r="K20" s="149">
        <v>1250</v>
      </c>
      <c r="L20" s="147" t="s">
        <v>289</v>
      </c>
      <c r="M20" s="146"/>
      <c r="N20" s="150">
        <v>1.1000000000000001</v>
      </c>
      <c r="O20" s="148" t="s">
        <v>115</v>
      </c>
      <c r="P20" s="128">
        <f>IFERROR(VLOOKUP(L20,NiceHash!$S$3:$W$33,4,FALSE)*N20,0)</f>
        <v>6.6614872500000005E-2</v>
      </c>
      <c r="Q20" s="121"/>
      <c r="R20" s="120"/>
      <c r="S20" s="128">
        <f>IFERROR(VLOOKUP(M20,NiceHash!$S$3:$W$33,4,FALSE)*Q20,0)</f>
        <v>0</v>
      </c>
      <c r="T20" s="132">
        <f t="shared" si="0"/>
        <v>6.6614872500000005E-2</v>
      </c>
      <c r="U20" s="124"/>
      <c r="V20" s="136"/>
      <c r="X20" s="138"/>
      <c r="Y20" s="138" t="s">
        <v>312</v>
      </c>
      <c r="Z20" s="138" t="s">
        <v>328</v>
      </c>
    </row>
    <row r="21" spans="1:26" x14ac:dyDescent="0.25">
      <c r="A21" s="146" t="s">
        <v>284</v>
      </c>
      <c r="B21" s="147" t="s">
        <v>297</v>
      </c>
      <c r="C21" s="146" t="s">
        <v>285</v>
      </c>
      <c r="D21" s="147" t="s">
        <v>293</v>
      </c>
      <c r="E21" s="148" t="s">
        <v>294</v>
      </c>
      <c r="F21" s="148">
        <v>6950</v>
      </c>
      <c r="G21" s="147"/>
      <c r="H21" s="147"/>
      <c r="I21" s="148"/>
      <c r="J21" s="149">
        <v>850</v>
      </c>
      <c r="K21" s="149">
        <v>5200</v>
      </c>
      <c r="L21" s="147" t="s">
        <v>289</v>
      </c>
      <c r="M21" s="146"/>
      <c r="N21" s="150">
        <v>0.65</v>
      </c>
      <c r="O21" s="148" t="s">
        <v>115</v>
      </c>
      <c r="P21" s="128">
        <f>IFERROR(VLOOKUP(L21,NiceHash!$S$3:$W$33,4,FALSE)*N21,0)</f>
        <v>3.936333375E-2</v>
      </c>
      <c r="Q21" s="121"/>
      <c r="R21" s="120"/>
      <c r="S21" s="128">
        <f>IFERROR(VLOOKUP(M21,NiceHash!$S$3:$W$33,4,FALSE)*Q21,0)</f>
        <v>0</v>
      </c>
      <c r="T21" s="132">
        <f t="shared" si="0"/>
        <v>3.936333375E-2</v>
      </c>
      <c r="U21" s="124"/>
      <c r="V21" s="136"/>
      <c r="X21" s="138"/>
      <c r="Y21" s="138" t="s">
        <v>303</v>
      </c>
      <c r="Z21" s="138" t="s">
        <v>329</v>
      </c>
    </row>
    <row r="22" spans="1:26" x14ac:dyDescent="0.25">
      <c r="A22" s="146" t="s">
        <v>284</v>
      </c>
      <c r="B22" s="147" t="s">
        <v>331</v>
      </c>
      <c r="C22" s="146" t="s">
        <v>285</v>
      </c>
      <c r="D22" s="147" t="s">
        <v>293</v>
      </c>
      <c r="E22" s="148" t="s">
        <v>294</v>
      </c>
      <c r="F22" s="148">
        <v>6950</v>
      </c>
      <c r="G22" s="147"/>
      <c r="H22" s="147"/>
      <c r="I22" s="148"/>
      <c r="J22" s="149">
        <v>895</v>
      </c>
      <c r="K22" s="149">
        <v>900</v>
      </c>
      <c r="L22" s="147" t="s">
        <v>289</v>
      </c>
      <c r="M22" s="146"/>
      <c r="N22" s="150">
        <v>1.2</v>
      </c>
      <c r="O22" s="148" t="s">
        <v>115</v>
      </c>
      <c r="P22" s="128">
        <f>IFERROR(VLOOKUP(L22,NiceHash!$S$3:$W$33,4,FALSE)*N22,0)</f>
        <v>7.2670769999999996E-2</v>
      </c>
      <c r="Q22" s="121"/>
      <c r="R22" s="120"/>
      <c r="S22" s="128">
        <f>IFERROR(VLOOKUP(M22,NiceHash!$S$3:$W$33,4,FALSE)*Q22,0)</f>
        <v>0</v>
      </c>
      <c r="T22" s="132">
        <f t="shared" si="0"/>
        <v>7.2670769999999996E-2</v>
      </c>
      <c r="U22" s="124"/>
      <c r="V22" s="136"/>
      <c r="X22" s="138"/>
      <c r="Y22" s="138" t="s">
        <v>332</v>
      </c>
      <c r="Z22" s="138" t="s">
        <v>333</v>
      </c>
    </row>
    <row r="23" spans="1:26" x14ac:dyDescent="0.25">
      <c r="A23" s="146" t="s">
        <v>284</v>
      </c>
      <c r="B23" s="147" t="s">
        <v>292</v>
      </c>
      <c r="C23" s="146" t="s">
        <v>285</v>
      </c>
      <c r="D23" s="147" t="s">
        <v>293</v>
      </c>
      <c r="E23" s="148" t="s">
        <v>294</v>
      </c>
      <c r="F23" s="148">
        <v>6950</v>
      </c>
      <c r="G23" s="147"/>
      <c r="H23" s="147"/>
      <c r="I23" s="148"/>
      <c r="J23" s="149">
        <v>800</v>
      </c>
      <c r="K23" s="149">
        <v>1250</v>
      </c>
      <c r="L23" s="147" t="s">
        <v>289</v>
      </c>
      <c r="M23" s="146"/>
      <c r="N23" s="150">
        <v>1.3149999999999999</v>
      </c>
      <c r="O23" s="148" t="s">
        <v>115</v>
      </c>
      <c r="P23" s="128">
        <f>IFERROR(VLOOKUP(L23,NiceHash!$S$3:$W$33,4,FALSE)*N23,0)</f>
        <v>7.9635052124999994E-2</v>
      </c>
      <c r="Q23" s="121"/>
      <c r="R23" s="120"/>
      <c r="S23" s="128">
        <f>IFERROR(VLOOKUP(M23,NiceHash!$S$3:$W$33,4,FALSE)*Q23,0)</f>
        <v>0</v>
      </c>
      <c r="T23" s="132">
        <f t="shared" si="0"/>
        <v>7.9635052124999994E-2</v>
      </c>
      <c r="U23" s="124"/>
      <c r="V23" s="136"/>
      <c r="X23" s="138"/>
      <c r="Y23" s="138" t="s">
        <v>334</v>
      </c>
      <c r="Z23" s="138" t="s">
        <v>315</v>
      </c>
    </row>
    <row r="24" spans="1:26" x14ac:dyDescent="0.25">
      <c r="A24" s="146" t="s">
        <v>284</v>
      </c>
      <c r="B24" s="147" t="s">
        <v>292</v>
      </c>
      <c r="C24" s="146" t="s">
        <v>285</v>
      </c>
      <c r="D24" s="147" t="s">
        <v>293</v>
      </c>
      <c r="E24" s="148" t="s">
        <v>294</v>
      </c>
      <c r="F24" s="148">
        <v>6950</v>
      </c>
      <c r="G24" s="147"/>
      <c r="H24" s="147"/>
      <c r="I24" s="148"/>
      <c r="J24" s="149">
        <v>800</v>
      </c>
      <c r="K24" s="149">
        <v>1250</v>
      </c>
      <c r="L24" s="147" t="s">
        <v>289</v>
      </c>
      <c r="M24" s="146"/>
      <c r="N24" s="150">
        <v>0.78</v>
      </c>
      <c r="O24" s="148" t="s">
        <v>115</v>
      </c>
      <c r="P24" s="128">
        <f>IFERROR(VLOOKUP(L24,NiceHash!$S$3:$W$33,4,FALSE)*N24,0)</f>
        <v>4.72360005E-2</v>
      </c>
      <c r="Q24" s="121"/>
      <c r="R24" s="120"/>
      <c r="S24" s="128">
        <f>IFERROR(VLOOKUP(M24,NiceHash!$S$3:$W$33,4,FALSE)*Q24,0)</f>
        <v>0</v>
      </c>
      <c r="T24" s="132">
        <f t="shared" si="0"/>
        <v>4.72360005E-2</v>
      </c>
      <c r="U24" s="124"/>
      <c r="V24" s="136"/>
      <c r="X24" s="138"/>
      <c r="Y24" s="138" t="s">
        <v>335</v>
      </c>
      <c r="Z24" s="138">
        <v>15.2</v>
      </c>
    </row>
    <row r="25" spans="1:26" x14ac:dyDescent="0.25">
      <c r="A25" s="146" t="s">
        <v>284</v>
      </c>
      <c r="B25" s="147" t="s">
        <v>336</v>
      </c>
      <c r="C25" s="146" t="s">
        <v>285</v>
      </c>
      <c r="D25" s="147" t="s">
        <v>293</v>
      </c>
      <c r="E25" s="148" t="s">
        <v>294</v>
      </c>
      <c r="F25" s="148">
        <v>6950</v>
      </c>
      <c r="G25" s="147"/>
      <c r="H25" s="147"/>
      <c r="I25" s="148"/>
      <c r="J25" s="149">
        <v>840</v>
      </c>
      <c r="K25" s="149">
        <v>1325</v>
      </c>
      <c r="L25" s="147" t="s">
        <v>289</v>
      </c>
      <c r="M25" s="146"/>
      <c r="N25" s="150">
        <v>0.62</v>
      </c>
      <c r="O25" s="148" t="s">
        <v>115</v>
      </c>
      <c r="P25" s="128">
        <f>IFERROR(VLOOKUP(L25,NiceHash!$S$3:$W$33,4,FALSE)*N25,0)</f>
        <v>3.7546564499999997E-2</v>
      </c>
      <c r="Q25" s="121"/>
      <c r="R25" s="120"/>
      <c r="S25" s="128">
        <f>IFERROR(VLOOKUP(M25,NiceHash!$S$3:$W$33,4,FALSE)*Q25,0)</f>
        <v>0</v>
      </c>
      <c r="T25" s="132">
        <f t="shared" si="0"/>
        <v>3.7546564499999997E-2</v>
      </c>
      <c r="U25" s="124"/>
      <c r="V25" s="136"/>
      <c r="X25" s="138"/>
      <c r="Y25" s="138" t="s">
        <v>337</v>
      </c>
      <c r="Z25" s="138" t="s">
        <v>315</v>
      </c>
    </row>
    <row r="26" spans="1:26" x14ac:dyDescent="0.25">
      <c r="A26" s="146" t="s">
        <v>284</v>
      </c>
      <c r="B26" s="147" t="s">
        <v>336</v>
      </c>
      <c r="C26" s="146" t="s">
        <v>285</v>
      </c>
      <c r="D26" s="147" t="s">
        <v>293</v>
      </c>
      <c r="E26" s="148" t="s">
        <v>294</v>
      </c>
      <c r="F26" s="148">
        <v>6950</v>
      </c>
      <c r="G26" s="147"/>
      <c r="H26" s="147"/>
      <c r="I26" s="148"/>
      <c r="J26" s="149">
        <v>1000</v>
      </c>
      <c r="K26" s="149">
        <v>600</v>
      </c>
      <c r="L26" s="147" t="s">
        <v>289</v>
      </c>
      <c r="M26" s="146"/>
      <c r="N26" s="150">
        <v>1.31</v>
      </c>
      <c r="O26" s="148" t="s">
        <v>115</v>
      </c>
      <c r="P26" s="128">
        <f>IFERROR(VLOOKUP(L26,NiceHash!$S$3:$W$33,4,FALSE)*N26,0)</f>
        <v>7.9332257249999996E-2</v>
      </c>
      <c r="Q26" s="121"/>
      <c r="R26" s="120"/>
      <c r="S26" s="128">
        <f>IFERROR(VLOOKUP(M26,NiceHash!$S$3:$W$33,4,FALSE)*Q26,0)</f>
        <v>0</v>
      </c>
      <c r="T26" s="132">
        <f t="shared" si="0"/>
        <v>7.9332257249999996E-2</v>
      </c>
      <c r="U26" s="124"/>
      <c r="V26" s="136"/>
      <c r="X26" s="138"/>
      <c r="Y26" s="138" t="s">
        <v>338</v>
      </c>
      <c r="Z26" s="138" t="s">
        <v>339</v>
      </c>
    </row>
    <row r="27" spans="1:26" x14ac:dyDescent="0.25">
      <c r="A27" s="146" t="s">
        <v>284</v>
      </c>
      <c r="B27" s="147" t="s">
        <v>297</v>
      </c>
      <c r="C27" s="146" t="s">
        <v>285</v>
      </c>
      <c r="D27" s="147" t="s">
        <v>293</v>
      </c>
      <c r="E27" s="148" t="s">
        <v>294</v>
      </c>
      <c r="F27" s="148">
        <v>6950</v>
      </c>
      <c r="G27" s="147"/>
      <c r="H27" s="147"/>
      <c r="I27" s="148"/>
      <c r="J27" s="149">
        <v>810</v>
      </c>
      <c r="K27" s="149">
        <v>1250</v>
      </c>
      <c r="L27" s="147" t="s">
        <v>16</v>
      </c>
      <c r="M27" s="146"/>
      <c r="N27" s="152">
        <v>190</v>
      </c>
      <c r="O27" s="148" t="s">
        <v>223</v>
      </c>
      <c r="P27" s="128">
        <f>IFERROR(VLOOKUP(L27,NiceHash!$S$3:$W$33,4,FALSE)*N27,0)</f>
        <v>0.17903655368999999</v>
      </c>
      <c r="Q27" s="121"/>
      <c r="R27" s="120"/>
      <c r="S27" s="128">
        <f>IFERROR(VLOOKUP(M27,NiceHash!$S$3:$W$33,4,FALSE)*Q27,0)</f>
        <v>0</v>
      </c>
      <c r="T27" s="132">
        <f t="shared" si="0"/>
        <v>0.17903655368999999</v>
      </c>
      <c r="U27" s="124"/>
      <c r="V27" s="136"/>
      <c r="X27" s="138"/>
      <c r="Y27" s="138" t="s">
        <v>330</v>
      </c>
      <c r="Z27" s="138">
        <v>37087</v>
      </c>
    </row>
    <row r="28" spans="1:26" x14ac:dyDescent="0.25">
      <c r="A28" s="146" t="s">
        <v>284</v>
      </c>
      <c r="B28" s="147" t="s">
        <v>331</v>
      </c>
      <c r="C28" s="146" t="s">
        <v>285</v>
      </c>
      <c r="D28" s="147" t="s">
        <v>293</v>
      </c>
      <c r="E28" s="148" t="s">
        <v>294</v>
      </c>
      <c r="F28" s="148">
        <v>6950</v>
      </c>
      <c r="G28" s="147"/>
      <c r="H28" s="147"/>
      <c r="I28" s="148"/>
      <c r="J28" s="149">
        <v>910</v>
      </c>
      <c r="K28" s="149">
        <v>1300</v>
      </c>
      <c r="L28" s="147" t="s">
        <v>16</v>
      </c>
      <c r="M28" s="146"/>
      <c r="N28" s="152">
        <v>213</v>
      </c>
      <c r="O28" s="148" t="s">
        <v>223</v>
      </c>
      <c r="P28" s="128">
        <f>IFERROR(VLOOKUP(L28,NiceHash!$S$3:$W$33,4,FALSE)*N28,0)</f>
        <v>0.20070939966299997</v>
      </c>
      <c r="Q28" s="121"/>
      <c r="R28" s="120"/>
      <c r="S28" s="128">
        <f>IFERROR(VLOOKUP(M28,NiceHash!$S$3:$W$33,4,FALSE)*Q28,0)</f>
        <v>0</v>
      </c>
      <c r="T28" s="132">
        <f t="shared" si="0"/>
        <v>0.20070939966299997</v>
      </c>
      <c r="U28" s="124"/>
      <c r="V28" s="136"/>
      <c r="X28" s="138"/>
      <c r="Y28" s="138" t="s">
        <v>303</v>
      </c>
      <c r="Z28" s="138" t="s">
        <v>315</v>
      </c>
    </row>
    <row r="29" spans="1:26" x14ac:dyDescent="0.25">
      <c r="A29" s="146" t="s">
        <v>284</v>
      </c>
      <c r="B29" s="147" t="s">
        <v>285</v>
      </c>
      <c r="C29" s="146" t="s">
        <v>285</v>
      </c>
      <c r="D29" s="147" t="s">
        <v>293</v>
      </c>
      <c r="E29" s="148" t="s">
        <v>294</v>
      </c>
      <c r="F29" s="148">
        <v>6990</v>
      </c>
      <c r="G29" s="147"/>
      <c r="H29" s="147"/>
      <c r="I29" s="148"/>
      <c r="J29" s="149">
        <v>930</v>
      </c>
      <c r="K29" s="149">
        <v>1500</v>
      </c>
      <c r="L29" s="153" t="s">
        <v>131</v>
      </c>
      <c r="M29" s="146"/>
      <c r="N29" s="154">
        <v>24</v>
      </c>
      <c r="O29" s="148" t="s">
        <v>232</v>
      </c>
      <c r="P29" s="128">
        <f>IFERROR(VLOOKUP(L29,NiceHash!$S$3:$W$33,4,FALSE)*N29,0)</f>
        <v>0.98832247200000012</v>
      </c>
      <c r="Q29" s="121"/>
      <c r="R29" s="120"/>
      <c r="S29" s="128">
        <f>IFERROR(VLOOKUP(M29,NiceHash!$S$3:$W$33,4,FALSE)*Q29,0)</f>
        <v>0</v>
      </c>
      <c r="T29" s="132">
        <f t="shared" si="0"/>
        <v>0.98832247200000012</v>
      </c>
      <c r="U29" s="124"/>
      <c r="V29" s="136"/>
      <c r="X29" s="138"/>
      <c r="Y29" s="138" t="s">
        <v>303</v>
      </c>
      <c r="Z29" s="138" t="s">
        <v>340</v>
      </c>
    </row>
    <row r="30" spans="1:26" x14ac:dyDescent="0.25">
      <c r="A30" s="146" t="s">
        <v>284</v>
      </c>
      <c r="B30" s="147" t="s">
        <v>311</v>
      </c>
      <c r="C30" s="146" t="s">
        <v>285</v>
      </c>
      <c r="D30" s="147" t="s">
        <v>293</v>
      </c>
      <c r="E30" s="148" t="s">
        <v>294</v>
      </c>
      <c r="F30" s="148">
        <v>7750</v>
      </c>
      <c r="G30" s="147"/>
      <c r="H30" s="147"/>
      <c r="I30" s="148"/>
      <c r="J30" s="149">
        <v>1000</v>
      </c>
      <c r="K30" s="149">
        <v>500</v>
      </c>
      <c r="L30" s="147" t="s">
        <v>289</v>
      </c>
      <c r="M30" s="146"/>
      <c r="N30" s="150">
        <v>0.33</v>
      </c>
      <c r="O30" s="148" t="s">
        <v>115</v>
      </c>
      <c r="P30" s="128">
        <f>IFERROR(VLOOKUP(L30,NiceHash!$S$3:$W$33,4,FALSE)*N30,0)</f>
        <v>1.9984461749999998E-2</v>
      </c>
      <c r="Q30" s="121"/>
      <c r="R30" s="120"/>
      <c r="S30" s="128">
        <f>IFERROR(VLOOKUP(M30,NiceHash!$S$3:$W$33,4,FALSE)*Q30,0)</f>
        <v>0</v>
      </c>
      <c r="T30" s="132">
        <f t="shared" si="0"/>
        <v>1.9984461749999998E-2</v>
      </c>
      <c r="U30" s="124"/>
      <c r="V30" s="136"/>
      <c r="X30" s="138"/>
      <c r="Y30" s="138" t="s">
        <v>312</v>
      </c>
      <c r="Z30" s="138" t="s">
        <v>341</v>
      </c>
    </row>
    <row r="31" spans="1:26" x14ac:dyDescent="0.25">
      <c r="A31" s="146" t="s">
        <v>284</v>
      </c>
      <c r="B31" s="147" t="s">
        <v>331</v>
      </c>
      <c r="C31" s="146" t="s">
        <v>285</v>
      </c>
      <c r="D31" s="147" t="s">
        <v>293</v>
      </c>
      <c r="E31" s="148" t="s">
        <v>294</v>
      </c>
      <c r="F31" s="148">
        <v>7750</v>
      </c>
      <c r="G31" s="147"/>
      <c r="H31" s="147"/>
      <c r="I31" s="148"/>
      <c r="J31" s="149">
        <v>800</v>
      </c>
      <c r="K31" s="149">
        <v>1125</v>
      </c>
      <c r="L31" s="147" t="s">
        <v>289</v>
      </c>
      <c r="M31" s="146"/>
      <c r="N31" s="150">
        <v>0.25</v>
      </c>
      <c r="O31" s="148" t="s">
        <v>115</v>
      </c>
      <c r="P31" s="128">
        <f>IFERROR(VLOOKUP(L31,NiceHash!$S$3:$W$33,4,FALSE)*N31,0)</f>
        <v>1.5139743749999999E-2</v>
      </c>
      <c r="Q31" s="121"/>
      <c r="R31" s="120"/>
      <c r="S31" s="128">
        <f>IFERROR(VLOOKUP(M31,NiceHash!$S$3:$W$33,4,FALSE)*Q31,0)</f>
        <v>0</v>
      </c>
      <c r="T31" s="132">
        <f t="shared" si="0"/>
        <v>1.5139743749999999E-2</v>
      </c>
      <c r="U31" s="124"/>
      <c r="V31" s="136"/>
      <c r="X31" s="138"/>
      <c r="Y31" s="138" t="s">
        <v>312</v>
      </c>
      <c r="Z31" s="138" t="s">
        <v>342</v>
      </c>
    </row>
    <row r="32" spans="1:26" x14ac:dyDescent="0.25">
      <c r="A32" s="146" t="s">
        <v>284</v>
      </c>
      <c r="B32" s="147" t="s">
        <v>292</v>
      </c>
      <c r="C32" s="146" t="s">
        <v>285</v>
      </c>
      <c r="D32" s="147" t="s">
        <v>293</v>
      </c>
      <c r="E32" s="148" t="s">
        <v>294</v>
      </c>
      <c r="F32" s="148">
        <v>7750</v>
      </c>
      <c r="G32" s="147"/>
      <c r="H32" s="147"/>
      <c r="I32" s="148"/>
      <c r="J32" s="149">
        <v>850</v>
      </c>
      <c r="K32" s="149">
        <v>1200</v>
      </c>
      <c r="L32" s="147" t="s">
        <v>19</v>
      </c>
      <c r="M32" s="146"/>
      <c r="N32" s="154">
        <v>2.0299999999999998</v>
      </c>
      <c r="O32" s="148" t="s">
        <v>232</v>
      </c>
      <c r="P32" s="128">
        <f>IFERROR(VLOOKUP(L32,NiceHash!$S$3:$W$33,4,FALSE)*N32,0)</f>
        <v>2.0997250047899993E-3</v>
      </c>
      <c r="Q32" s="121"/>
      <c r="R32" s="120"/>
      <c r="S32" s="128">
        <f>IFERROR(VLOOKUP(M32,NiceHash!$S$3:$W$33,4,FALSE)*Q32,0)</f>
        <v>0</v>
      </c>
      <c r="T32" s="132">
        <f t="shared" si="0"/>
        <v>2.0997250047899993E-3</v>
      </c>
      <c r="U32" s="124"/>
      <c r="V32" s="136"/>
      <c r="X32" s="138"/>
      <c r="Y32" s="138" t="s">
        <v>343</v>
      </c>
      <c r="Z32" s="138">
        <v>15.2</v>
      </c>
    </row>
    <row r="33" spans="1:26" x14ac:dyDescent="0.25">
      <c r="A33" s="146" t="s">
        <v>284</v>
      </c>
      <c r="B33" s="147" t="s">
        <v>344</v>
      </c>
      <c r="C33" s="146" t="s">
        <v>285</v>
      </c>
      <c r="D33" s="147" t="s">
        <v>293</v>
      </c>
      <c r="E33" s="148" t="s">
        <v>294</v>
      </c>
      <c r="F33" s="148">
        <v>7770</v>
      </c>
      <c r="G33" s="147"/>
      <c r="H33" s="147"/>
      <c r="I33" s="148"/>
      <c r="J33" s="149">
        <v>1020</v>
      </c>
      <c r="K33" s="149">
        <v>375</v>
      </c>
      <c r="L33" s="147" t="s">
        <v>289</v>
      </c>
      <c r="M33" s="146"/>
      <c r="N33" s="150">
        <v>0.39</v>
      </c>
      <c r="O33" s="148" t="s">
        <v>115</v>
      </c>
      <c r="P33" s="128">
        <f>IFERROR(VLOOKUP(L33,NiceHash!$S$3:$W$33,4,FALSE)*N33,0)</f>
        <v>2.361800025E-2</v>
      </c>
      <c r="Q33" s="121"/>
      <c r="R33" s="120"/>
      <c r="S33" s="128">
        <f>IFERROR(VLOOKUP(M33,NiceHash!$S$3:$W$33,4,FALSE)*Q33,0)</f>
        <v>0</v>
      </c>
      <c r="T33" s="132">
        <f t="shared" si="0"/>
        <v>2.361800025E-2</v>
      </c>
      <c r="U33" s="124"/>
      <c r="V33" s="136"/>
      <c r="X33" s="138"/>
      <c r="Y33" s="138" t="s">
        <v>303</v>
      </c>
      <c r="Z33" s="138" t="s">
        <v>345</v>
      </c>
    </row>
    <row r="34" spans="1:26" x14ac:dyDescent="0.25">
      <c r="A34" s="146" t="s">
        <v>284</v>
      </c>
      <c r="B34" s="147" t="s">
        <v>292</v>
      </c>
      <c r="C34" s="146" t="s">
        <v>285</v>
      </c>
      <c r="D34" s="147" t="s">
        <v>293</v>
      </c>
      <c r="E34" s="148" t="s">
        <v>294</v>
      </c>
      <c r="F34" s="148" t="s">
        <v>346</v>
      </c>
      <c r="G34" s="147" t="s">
        <v>347</v>
      </c>
      <c r="H34" s="147"/>
      <c r="I34" s="148"/>
      <c r="J34" s="149">
        <v>1080</v>
      </c>
      <c r="K34" s="149">
        <v>1600</v>
      </c>
      <c r="L34" s="147" t="s">
        <v>289</v>
      </c>
      <c r="M34" s="146"/>
      <c r="N34" s="150">
        <v>0.7</v>
      </c>
      <c r="O34" s="148" t="s">
        <v>115</v>
      </c>
      <c r="P34" s="128">
        <f>IFERROR(VLOOKUP(L34,NiceHash!$S$3:$W$33,4,FALSE)*N34,0)</f>
        <v>4.2391282499999995E-2</v>
      </c>
      <c r="Q34" s="121"/>
      <c r="R34" s="120"/>
      <c r="S34" s="128">
        <f>IFERROR(VLOOKUP(M34,NiceHash!$S$3:$W$33,4,FALSE)*Q34,0)</f>
        <v>0</v>
      </c>
      <c r="T34" s="132">
        <f t="shared" si="0"/>
        <v>4.2391282499999995E-2</v>
      </c>
      <c r="U34" s="124"/>
      <c r="V34" s="136"/>
      <c r="X34" s="138"/>
      <c r="Y34" s="138" t="s">
        <v>312</v>
      </c>
      <c r="Z34" s="138" t="s">
        <v>348</v>
      </c>
    </row>
    <row r="35" spans="1:26" x14ac:dyDescent="0.25">
      <c r="A35" s="146" t="s">
        <v>284</v>
      </c>
      <c r="B35" s="147" t="s">
        <v>292</v>
      </c>
      <c r="C35" s="146" t="s">
        <v>285</v>
      </c>
      <c r="D35" s="147" t="s">
        <v>293</v>
      </c>
      <c r="E35" s="148" t="s">
        <v>294</v>
      </c>
      <c r="F35" s="148">
        <v>7790</v>
      </c>
      <c r="G35" s="147"/>
      <c r="H35" s="147"/>
      <c r="I35" s="148"/>
      <c r="J35" s="149">
        <v>1200</v>
      </c>
      <c r="K35" s="149">
        <v>1600</v>
      </c>
      <c r="L35" s="147" t="s">
        <v>289</v>
      </c>
      <c r="M35" s="146"/>
      <c r="N35" s="150">
        <v>0.68799999999999994</v>
      </c>
      <c r="O35" s="148" t="s">
        <v>115</v>
      </c>
      <c r="P35" s="128">
        <f>IFERROR(VLOOKUP(L35,NiceHash!$S$3:$W$33,4,FALSE)*N35,0)</f>
        <v>4.1664574799999993E-2</v>
      </c>
      <c r="Q35" s="121"/>
      <c r="R35" s="120"/>
      <c r="S35" s="128">
        <f>IFERROR(VLOOKUP(M35,NiceHash!$S$3:$W$33,4,FALSE)*Q35,0)</f>
        <v>0</v>
      </c>
      <c r="T35" s="132">
        <f t="shared" si="0"/>
        <v>4.1664574799999993E-2</v>
      </c>
      <c r="U35" s="124"/>
      <c r="V35" s="136"/>
      <c r="X35" s="138"/>
      <c r="Y35" s="138" t="s">
        <v>303</v>
      </c>
      <c r="Z35" s="138" t="s">
        <v>349</v>
      </c>
    </row>
    <row r="36" spans="1:26" x14ac:dyDescent="0.25">
      <c r="A36" s="146" t="s">
        <v>284</v>
      </c>
      <c r="B36" s="147" t="s">
        <v>292</v>
      </c>
      <c r="C36" s="146" t="s">
        <v>285</v>
      </c>
      <c r="D36" s="147" t="s">
        <v>293</v>
      </c>
      <c r="E36" s="148" t="s">
        <v>294</v>
      </c>
      <c r="F36" s="148">
        <v>7790</v>
      </c>
      <c r="G36" s="147"/>
      <c r="H36" s="147"/>
      <c r="I36" s="148"/>
      <c r="J36" s="149">
        <v>1050</v>
      </c>
      <c r="K36" s="149">
        <v>1600</v>
      </c>
      <c r="L36" s="147" t="s">
        <v>289</v>
      </c>
      <c r="M36" s="146"/>
      <c r="N36" s="150">
        <v>0.6</v>
      </c>
      <c r="O36" s="148" t="s">
        <v>115</v>
      </c>
      <c r="P36" s="128">
        <f>IFERROR(VLOOKUP(L36,NiceHash!$S$3:$W$33,4,FALSE)*N36,0)</f>
        <v>3.6335384999999998E-2</v>
      </c>
      <c r="Q36" s="121"/>
      <c r="R36" s="120"/>
      <c r="S36" s="128">
        <f>IFERROR(VLOOKUP(M36,NiceHash!$S$3:$W$33,4,FALSE)*Q36,0)</f>
        <v>0</v>
      </c>
      <c r="T36" s="132">
        <f t="shared" si="0"/>
        <v>3.6335384999999998E-2</v>
      </c>
      <c r="U36" s="124"/>
      <c r="V36" s="136"/>
      <c r="X36" s="138"/>
      <c r="Y36" s="138" t="s">
        <v>350</v>
      </c>
      <c r="Z36" s="138" t="s">
        <v>351</v>
      </c>
    </row>
    <row r="37" spans="1:26" x14ac:dyDescent="0.25">
      <c r="A37" s="146" t="s">
        <v>284</v>
      </c>
      <c r="B37" s="147" t="s">
        <v>292</v>
      </c>
      <c r="C37" s="146" t="s">
        <v>285</v>
      </c>
      <c r="D37" s="147" t="s">
        <v>293</v>
      </c>
      <c r="E37" s="148" t="s">
        <v>294</v>
      </c>
      <c r="F37" s="148">
        <v>7790</v>
      </c>
      <c r="G37" s="147"/>
      <c r="H37" s="147"/>
      <c r="I37" s="148"/>
      <c r="J37" s="149">
        <v>1050</v>
      </c>
      <c r="K37" s="149">
        <v>1600</v>
      </c>
      <c r="L37" s="153" t="s">
        <v>131</v>
      </c>
      <c r="M37" s="146"/>
      <c r="N37" s="154">
        <v>5.2</v>
      </c>
      <c r="O37" s="148" t="s">
        <v>232</v>
      </c>
      <c r="P37" s="128">
        <f>IFERROR(VLOOKUP(L37,NiceHash!$S$3:$W$33,4,FALSE)*N37,0)</f>
        <v>0.21413653560000001</v>
      </c>
      <c r="Q37" s="121"/>
      <c r="R37" s="120"/>
      <c r="S37" s="128">
        <f>IFERROR(VLOOKUP(M37,NiceHash!$S$3:$W$33,4,FALSE)*Q37,0)</f>
        <v>0</v>
      </c>
      <c r="T37" s="132">
        <f t="shared" si="0"/>
        <v>0.21413653560000001</v>
      </c>
      <c r="U37" s="124"/>
      <c r="V37" s="136"/>
      <c r="X37" s="138"/>
      <c r="Y37" s="138" t="s">
        <v>350</v>
      </c>
      <c r="Z37" s="138" t="s">
        <v>352</v>
      </c>
    </row>
    <row r="38" spans="1:26" x14ac:dyDescent="0.25">
      <c r="A38" s="146" t="s">
        <v>284</v>
      </c>
      <c r="B38" s="147" t="s">
        <v>292</v>
      </c>
      <c r="C38" s="146" t="s">
        <v>285</v>
      </c>
      <c r="D38" s="147" t="s">
        <v>293</v>
      </c>
      <c r="E38" s="148" t="s">
        <v>294</v>
      </c>
      <c r="F38" s="148">
        <v>7790</v>
      </c>
      <c r="G38" s="147"/>
      <c r="H38" s="147"/>
      <c r="I38" s="148"/>
      <c r="J38" s="149">
        <v>1075</v>
      </c>
      <c r="K38" s="149">
        <v>1500</v>
      </c>
      <c r="L38" s="147" t="s">
        <v>22</v>
      </c>
      <c r="M38" s="146"/>
      <c r="N38" s="151">
        <v>2.82</v>
      </c>
      <c r="O38" s="148" t="s">
        <v>232</v>
      </c>
      <c r="P38" s="128">
        <f>IFERROR(VLOOKUP(L38,NiceHash!$S$3:$W$33,4,FALSE)*N38,0)</f>
        <v>8.2293688021860004E-2</v>
      </c>
      <c r="Q38" s="121"/>
      <c r="R38" s="120"/>
      <c r="S38" s="128">
        <f>IFERROR(VLOOKUP(M38,NiceHash!$S$3:$W$33,4,FALSE)*Q38,0)</f>
        <v>0</v>
      </c>
      <c r="T38" s="132">
        <f t="shared" si="0"/>
        <v>8.2293688021860004E-2</v>
      </c>
      <c r="U38" s="124"/>
      <c r="V38" s="136"/>
      <c r="X38" s="138"/>
      <c r="Y38" s="138" t="s">
        <v>353</v>
      </c>
      <c r="Z38" s="138" t="s">
        <v>354</v>
      </c>
    </row>
    <row r="39" spans="1:26" x14ac:dyDescent="0.25">
      <c r="A39" s="146" t="s">
        <v>284</v>
      </c>
      <c r="B39" s="147" t="s">
        <v>344</v>
      </c>
      <c r="C39" s="146" t="s">
        <v>285</v>
      </c>
      <c r="D39" s="147" t="s">
        <v>293</v>
      </c>
      <c r="E39" s="148" t="s">
        <v>294</v>
      </c>
      <c r="F39" s="148">
        <v>7850</v>
      </c>
      <c r="G39" s="147"/>
      <c r="H39" s="147"/>
      <c r="I39" s="148"/>
      <c r="J39" s="149">
        <v>1000</v>
      </c>
      <c r="K39" s="149">
        <v>1300</v>
      </c>
      <c r="L39" s="153" t="s">
        <v>131</v>
      </c>
      <c r="M39" s="146"/>
      <c r="N39" s="154">
        <v>11</v>
      </c>
      <c r="O39" s="148" t="s">
        <v>232</v>
      </c>
      <c r="P39" s="128">
        <f>IFERROR(VLOOKUP(L39,NiceHash!$S$3:$W$33,4,FALSE)*N39,0)</f>
        <v>0.45298113300000004</v>
      </c>
      <c r="Q39" s="121"/>
      <c r="R39" s="120"/>
      <c r="S39" s="128">
        <f>IFERROR(VLOOKUP(M39,NiceHash!$S$3:$W$33,4,FALSE)*Q39,0)</f>
        <v>0</v>
      </c>
      <c r="T39" s="132">
        <f t="shared" si="0"/>
        <v>0.45298113300000004</v>
      </c>
      <c r="U39" s="124"/>
      <c r="V39" s="136"/>
      <c r="X39" s="138"/>
      <c r="Y39" s="138" t="s">
        <v>312</v>
      </c>
      <c r="Z39" s="138" t="s">
        <v>355</v>
      </c>
    </row>
    <row r="40" spans="1:26" x14ac:dyDescent="0.25">
      <c r="A40" s="146" t="s">
        <v>284</v>
      </c>
      <c r="B40" s="147" t="s">
        <v>344</v>
      </c>
      <c r="C40" s="146" t="s">
        <v>285</v>
      </c>
      <c r="D40" s="147" t="s">
        <v>293</v>
      </c>
      <c r="E40" s="148" t="s">
        <v>294</v>
      </c>
      <c r="F40" s="148">
        <v>7850</v>
      </c>
      <c r="G40" s="147"/>
      <c r="H40" s="147"/>
      <c r="I40" s="148"/>
      <c r="J40" s="149">
        <v>860</v>
      </c>
      <c r="K40" s="149">
        <v>1000</v>
      </c>
      <c r="L40" s="153" t="s">
        <v>131</v>
      </c>
      <c r="M40" s="146"/>
      <c r="N40" s="154">
        <v>12</v>
      </c>
      <c r="O40" s="148" t="s">
        <v>232</v>
      </c>
      <c r="P40" s="128">
        <f>IFERROR(VLOOKUP(L40,NiceHash!$S$3:$W$33,4,FALSE)*N40,0)</f>
        <v>0.49416123600000006</v>
      </c>
      <c r="Q40" s="121"/>
      <c r="R40" s="120"/>
      <c r="S40" s="128">
        <f>IFERROR(VLOOKUP(M40,NiceHash!$S$3:$W$33,4,FALSE)*Q40,0)</f>
        <v>0</v>
      </c>
      <c r="T40" s="132">
        <f t="shared" si="0"/>
        <v>0.49416123600000006</v>
      </c>
      <c r="U40" s="124"/>
      <c r="V40" s="136"/>
      <c r="X40" s="138"/>
      <c r="Y40" s="138" t="s">
        <v>334</v>
      </c>
      <c r="Z40" s="138" t="s">
        <v>356</v>
      </c>
    </row>
    <row r="41" spans="1:26" x14ac:dyDescent="0.25">
      <c r="A41" s="146" t="s">
        <v>284</v>
      </c>
      <c r="B41" s="147" t="s">
        <v>331</v>
      </c>
      <c r="C41" s="146" t="s">
        <v>285</v>
      </c>
      <c r="D41" s="147" t="s">
        <v>293</v>
      </c>
      <c r="E41" s="148" t="s">
        <v>294</v>
      </c>
      <c r="F41" s="148">
        <v>7850</v>
      </c>
      <c r="G41" s="147"/>
      <c r="H41" s="147"/>
      <c r="I41" s="148"/>
      <c r="J41" s="149">
        <v>860</v>
      </c>
      <c r="K41" s="149">
        <v>1200</v>
      </c>
      <c r="L41" s="153" t="s">
        <v>131</v>
      </c>
      <c r="M41" s="146"/>
      <c r="N41" s="154">
        <v>0.45</v>
      </c>
      <c r="O41" s="148" t="s">
        <v>232</v>
      </c>
      <c r="P41" s="128">
        <f>IFERROR(VLOOKUP(L41,NiceHash!$S$3:$W$33,4,FALSE)*N41,0)</f>
        <v>1.853104635E-2</v>
      </c>
      <c r="Q41" s="121"/>
      <c r="R41" s="120"/>
      <c r="S41" s="128">
        <f>IFERROR(VLOOKUP(M41,NiceHash!$S$3:$W$33,4,FALSE)*Q41,0)</f>
        <v>0</v>
      </c>
      <c r="T41" s="132">
        <f t="shared" si="0"/>
        <v>1.853104635E-2</v>
      </c>
      <c r="U41" s="124"/>
      <c r="V41" s="136"/>
      <c r="X41" s="138"/>
      <c r="Y41" s="138" t="s">
        <v>325</v>
      </c>
      <c r="Z41" s="138" t="s">
        <v>357</v>
      </c>
    </row>
    <row r="42" spans="1:26" x14ac:dyDescent="0.25">
      <c r="A42" s="146" t="s">
        <v>284</v>
      </c>
      <c r="B42" s="147" t="s">
        <v>292</v>
      </c>
      <c r="C42" s="146" t="s">
        <v>285</v>
      </c>
      <c r="D42" s="147" t="s">
        <v>293</v>
      </c>
      <c r="E42" s="148" t="s">
        <v>294</v>
      </c>
      <c r="F42" s="148">
        <v>7850</v>
      </c>
      <c r="G42" s="147"/>
      <c r="H42" s="147"/>
      <c r="I42" s="148"/>
      <c r="J42" s="149">
        <v>1050</v>
      </c>
      <c r="K42" s="149">
        <v>1300</v>
      </c>
      <c r="L42" s="153" t="s">
        <v>131</v>
      </c>
      <c r="M42" s="146"/>
      <c r="N42" s="154">
        <v>12</v>
      </c>
      <c r="O42" s="148" t="s">
        <v>232</v>
      </c>
      <c r="P42" s="128">
        <f>IFERROR(VLOOKUP(L42,NiceHash!$S$3:$W$33,4,FALSE)*N42,0)</f>
        <v>0.49416123600000006</v>
      </c>
      <c r="Q42" s="121"/>
      <c r="R42" s="120"/>
      <c r="S42" s="128">
        <f>IFERROR(VLOOKUP(M42,NiceHash!$S$3:$W$33,4,FALSE)*Q42,0)</f>
        <v>0</v>
      </c>
      <c r="T42" s="132">
        <f t="shared" si="0"/>
        <v>0.49416123600000006</v>
      </c>
      <c r="U42" s="124"/>
      <c r="V42" s="136"/>
      <c r="X42" s="138"/>
      <c r="Y42" s="138" t="s">
        <v>334</v>
      </c>
      <c r="Z42" s="138" t="s">
        <v>358</v>
      </c>
    </row>
    <row r="43" spans="1:26" x14ac:dyDescent="0.25">
      <c r="A43" s="146" t="s">
        <v>284</v>
      </c>
      <c r="B43" s="147" t="s">
        <v>292</v>
      </c>
      <c r="C43" s="146" t="s">
        <v>285</v>
      </c>
      <c r="D43" s="147" t="s">
        <v>293</v>
      </c>
      <c r="E43" s="148" t="s">
        <v>294</v>
      </c>
      <c r="F43" s="148">
        <v>7850</v>
      </c>
      <c r="G43" s="147"/>
      <c r="H43" s="147"/>
      <c r="I43" s="148"/>
      <c r="J43" s="149">
        <v>1100</v>
      </c>
      <c r="K43" s="149">
        <v>1250</v>
      </c>
      <c r="L43" s="153" t="s">
        <v>131</v>
      </c>
      <c r="M43" s="146"/>
      <c r="N43" s="154">
        <v>12.5</v>
      </c>
      <c r="O43" s="148" t="s">
        <v>232</v>
      </c>
      <c r="P43" s="128">
        <f>IFERROR(VLOOKUP(L43,NiceHash!$S$3:$W$33,4,FALSE)*N43,0)</f>
        <v>0.51475128749999999</v>
      </c>
      <c r="Q43" s="121"/>
      <c r="R43" s="120"/>
      <c r="S43" s="128">
        <f>IFERROR(VLOOKUP(M43,NiceHash!$S$3:$W$33,4,FALSE)*Q43,0)</f>
        <v>0</v>
      </c>
      <c r="T43" s="132">
        <f t="shared" si="0"/>
        <v>0.51475128749999999</v>
      </c>
      <c r="U43" s="124"/>
      <c r="V43" s="136"/>
      <c r="X43" s="138"/>
      <c r="Y43" s="138" t="s">
        <v>318</v>
      </c>
      <c r="Z43" s="138" t="s">
        <v>348</v>
      </c>
    </row>
    <row r="44" spans="1:26" x14ac:dyDescent="0.25">
      <c r="A44" s="146" t="s">
        <v>284</v>
      </c>
      <c r="B44" s="147" t="s">
        <v>292</v>
      </c>
      <c r="C44" s="146" t="s">
        <v>285</v>
      </c>
      <c r="D44" s="147" t="s">
        <v>293</v>
      </c>
      <c r="E44" s="148" t="s">
        <v>294</v>
      </c>
      <c r="F44" s="148">
        <v>7850</v>
      </c>
      <c r="G44" s="147"/>
      <c r="H44" s="147"/>
      <c r="I44" s="148"/>
      <c r="J44" s="149">
        <v>1000</v>
      </c>
      <c r="K44" s="149">
        <v>1250</v>
      </c>
      <c r="L44" s="153" t="s">
        <v>131</v>
      </c>
      <c r="M44" s="146"/>
      <c r="N44" s="154">
        <v>13.5</v>
      </c>
      <c r="O44" s="148" t="s">
        <v>232</v>
      </c>
      <c r="P44" s="128">
        <f>IFERROR(VLOOKUP(L44,NiceHash!$S$3:$W$33,4,FALSE)*N44,0)</f>
        <v>0.55593139050000007</v>
      </c>
      <c r="Q44" s="121"/>
      <c r="R44" s="120"/>
      <c r="S44" s="128">
        <f>IFERROR(VLOOKUP(M44,NiceHash!$S$3:$W$33,4,FALSE)*Q44,0)</f>
        <v>0</v>
      </c>
      <c r="T44" s="132">
        <f t="shared" si="0"/>
        <v>0.55593139050000007</v>
      </c>
      <c r="U44" s="124"/>
      <c r="V44" s="136"/>
      <c r="X44" s="138"/>
      <c r="Y44" s="138" t="s">
        <v>310</v>
      </c>
      <c r="Z44" s="138">
        <v>37087</v>
      </c>
    </row>
    <row r="45" spans="1:26" x14ac:dyDescent="0.25">
      <c r="A45" s="146" t="s">
        <v>284</v>
      </c>
      <c r="B45" s="147" t="s">
        <v>311</v>
      </c>
      <c r="C45" s="146" t="s">
        <v>285</v>
      </c>
      <c r="D45" s="147" t="s">
        <v>293</v>
      </c>
      <c r="E45" s="148" t="s">
        <v>294</v>
      </c>
      <c r="F45" s="148" t="s">
        <v>359</v>
      </c>
      <c r="G45" s="147" t="s">
        <v>126</v>
      </c>
      <c r="H45" s="147"/>
      <c r="I45" s="148"/>
      <c r="J45" s="149">
        <v>1100</v>
      </c>
      <c r="K45" s="149">
        <v>1800</v>
      </c>
      <c r="L45" s="153" t="s">
        <v>131</v>
      </c>
      <c r="M45" s="146"/>
      <c r="N45" s="154">
        <v>16</v>
      </c>
      <c r="O45" s="148" t="s">
        <v>232</v>
      </c>
      <c r="P45" s="128">
        <f>IFERROR(VLOOKUP(L45,NiceHash!$S$3:$W$33,4,FALSE)*N45,0)</f>
        <v>0.65888164800000004</v>
      </c>
      <c r="Q45" s="121"/>
      <c r="R45" s="120"/>
      <c r="S45" s="128">
        <f>IFERROR(VLOOKUP(M45,NiceHash!$S$3:$W$33,4,FALSE)*Q45,0)</f>
        <v>0</v>
      </c>
      <c r="T45" s="132">
        <f t="shared" si="0"/>
        <v>0.65888164800000004</v>
      </c>
      <c r="U45" s="124"/>
      <c r="V45" s="136"/>
      <c r="X45" s="138"/>
      <c r="Y45" s="138" t="s">
        <v>343</v>
      </c>
      <c r="Z45" s="138" t="s">
        <v>360</v>
      </c>
    </row>
    <row r="46" spans="1:26" x14ac:dyDescent="0.25">
      <c r="A46" s="146" t="s">
        <v>284</v>
      </c>
      <c r="B46" s="147" t="s">
        <v>297</v>
      </c>
      <c r="C46" s="146" t="s">
        <v>285</v>
      </c>
      <c r="D46" s="147" t="s">
        <v>293</v>
      </c>
      <c r="E46" s="148" t="s">
        <v>294</v>
      </c>
      <c r="F46" s="148" t="s">
        <v>359</v>
      </c>
      <c r="G46" s="147" t="s">
        <v>361</v>
      </c>
      <c r="H46" s="147"/>
      <c r="I46" s="148"/>
      <c r="J46" s="149">
        <v>1050</v>
      </c>
      <c r="K46" s="149">
        <v>1500</v>
      </c>
      <c r="L46" s="153" t="s">
        <v>131</v>
      </c>
      <c r="M46" s="146"/>
      <c r="N46" s="154">
        <v>18.100000000000001</v>
      </c>
      <c r="O46" s="148" t="s">
        <v>232</v>
      </c>
      <c r="P46" s="128">
        <f>IFERROR(VLOOKUP(L46,NiceHash!$S$3:$W$33,4,FALSE)*N46,0)</f>
        <v>0.74535986430000012</v>
      </c>
      <c r="Q46" s="121"/>
      <c r="R46" s="120"/>
      <c r="S46" s="128">
        <f>IFERROR(VLOOKUP(M46,NiceHash!$S$3:$W$33,4,FALSE)*Q46,0)</f>
        <v>0</v>
      </c>
      <c r="T46" s="132">
        <f t="shared" si="0"/>
        <v>0.74535986430000012</v>
      </c>
      <c r="U46" s="124"/>
      <c r="V46" s="136"/>
      <c r="X46" s="138"/>
      <c r="Y46" s="138" t="s">
        <v>362</v>
      </c>
      <c r="Z46" s="138" t="s">
        <v>363</v>
      </c>
    </row>
    <row r="47" spans="1:26" x14ac:dyDescent="0.25">
      <c r="A47" s="146" t="s">
        <v>284</v>
      </c>
      <c r="B47" s="147" t="s">
        <v>364</v>
      </c>
      <c r="C47" s="146" t="s">
        <v>285</v>
      </c>
      <c r="D47" s="147" t="s">
        <v>293</v>
      </c>
      <c r="E47" s="148" t="s">
        <v>294</v>
      </c>
      <c r="F47" s="148" t="s">
        <v>359</v>
      </c>
      <c r="G47" s="147" t="s">
        <v>128</v>
      </c>
      <c r="H47" s="147"/>
      <c r="I47" s="148"/>
      <c r="J47" s="149">
        <v>1050</v>
      </c>
      <c r="K47" s="149">
        <v>1050</v>
      </c>
      <c r="L47" s="153" t="s">
        <v>131</v>
      </c>
      <c r="M47" s="146"/>
      <c r="N47" s="154">
        <v>14.5</v>
      </c>
      <c r="O47" s="148" t="s">
        <v>232</v>
      </c>
      <c r="P47" s="128">
        <f>IFERROR(VLOOKUP(L47,NiceHash!$S$3:$W$33,4,FALSE)*N47,0)</f>
        <v>0.59711149350000003</v>
      </c>
      <c r="Q47" s="121"/>
      <c r="R47" s="120"/>
      <c r="S47" s="128">
        <f>IFERROR(VLOOKUP(M47,NiceHash!$S$3:$W$33,4,FALSE)*Q47,0)</f>
        <v>0</v>
      </c>
      <c r="T47" s="132">
        <f t="shared" si="0"/>
        <v>0.59711149350000003</v>
      </c>
      <c r="U47" s="124"/>
      <c r="V47" s="136"/>
      <c r="X47" s="138"/>
      <c r="Y47" s="138" t="s">
        <v>303</v>
      </c>
      <c r="Z47" s="138" t="s">
        <v>348</v>
      </c>
    </row>
    <row r="48" spans="1:26" x14ac:dyDescent="0.25">
      <c r="A48" s="146" t="s">
        <v>284</v>
      </c>
      <c r="B48" s="147" t="s">
        <v>344</v>
      </c>
      <c r="C48" s="146" t="s">
        <v>285</v>
      </c>
      <c r="D48" s="147" t="s">
        <v>293</v>
      </c>
      <c r="E48" s="148" t="s">
        <v>294</v>
      </c>
      <c r="F48" s="148">
        <v>7870</v>
      </c>
      <c r="G48" s="147"/>
      <c r="H48" s="147"/>
      <c r="I48" s="148"/>
      <c r="J48" s="149">
        <v>1050</v>
      </c>
      <c r="K48" s="149">
        <v>1250</v>
      </c>
      <c r="L48" s="147" t="s">
        <v>289</v>
      </c>
      <c r="M48" s="146"/>
      <c r="N48" s="150">
        <v>0.86899999999999999</v>
      </c>
      <c r="O48" s="148" t="s">
        <v>115</v>
      </c>
      <c r="P48" s="128">
        <f>IFERROR(VLOOKUP(L48,NiceHash!$S$3:$W$33,4,FALSE)*N48,0)</f>
        <v>5.2625749274999994E-2</v>
      </c>
      <c r="Q48" s="121"/>
      <c r="R48" s="120"/>
      <c r="S48" s="128">
        <f>IFERROR(VLOOKUP(M48,NiceHash!$S$3:$W$33,4,FALSE)*Q48,0)</f>
        <v>0</v>
      </c>
      <c r="T48" s="132">
        <f t="shared" si="0"/>
        <v>5.2625749274999994E-2</v>
      </c>
      <c r="U48" s="124"/>
      <c r="V48" s="136"/>
      <c r="X48" s="138"/>
      <c r="Y48" s="138" t="s">
        <v>303</v>
      </c>
      <c r="Z48" s="138" t="s">
        <v>365</v>
      </c>
    </row>
    <row r="49" spans="1:26" x14ac:dyDescent="0.25">
      <c r="A49" s="146" t="s">
        <v>284</v>
      </c>
      <c r="B49" s="147" t="s">
        <v>344</v>
      </c>
      <c r="C49" s="146" t="s">
        <v>285</v>
      </c>
      <c r="D49" s="147" t="s">
        <v>293</v>
      </c>
      <c r="E49" s="148" t="s">
        <v>294</v>
      </c>
      <c r="F49" s="148">
        <v>7870</v>
      </c>
      <c r="G49" s="147"/>
      <c r="H49" s="147"/>
      <c r="I49" s="148"/>
      <c r="J49" s="149">
        <v>1000</v>
      </c>
      <c r="K49" s="149">
        <v>1200</v>
      </c>
      <c r="L49" s="153" t="s">
        <v>131</v>
      </c>
      <c r="M49" s="146"/>
      <c r="N49" s="154">
        <v>13.5</v>
      </c>
      <c r="O49" s="148" t="s">
        <v>232</v>
      </c>
      <c r="P49" s="128">
        <f>IFERROR(VLOOKUP(L49,NiceHash!$S$3:$W$33,4,FALSE)*N49,0)</f>
        <v>0.55593139050000007</v>
      </c>
      <c r="Q49" s="121"/>
      <c r="R49" s="120"/>
      <c r="S49" s="128">
        <f>IFERROR(VLOOKUP(M49,NiceHash!$S$3:$W$33,4,FALSE)*Q49,0)</f>
        <v>0</v>
      </c>
      <c r="T49" s="132">
        <f t="shared" si="0"/>
        <v>0.55593139050000007</v>
      </c>
      <c r="U49" s="124"/>
      <c r="V49" s="136"/>
      <c r="X49" s="138"/>
      <c r="Y49" s="138" t="s">
        <v>366</v>
      </c>
      <c r="Z49" s="138" t="s">
        <v>367</v>
      </c>
    </row>
    <row r="50" spans="1:26" x14ac:dyDescent="0.25">
      <c r="A50" s="146" t="s">
        <v>284</v>
      </c>
      <c r="B50" s="147" t="s">
        <v>292</v>
      </c>
      <c r="C50" s="146" t="s">
        <v>285</v>
      </c>
      <c r="D50" s="147" t="s">
        <v>293</v>
      </c>
      <c r="E50" s="148" t="s">
        <v>294</v>
      </c>
      <c r="F50" s="148">
        <v>7870</v>
      </c>
      <c r="G50" s="147"/>
      <c r="H50" s="147"/>
      <c r="I50" s="148"/>
      <c r="J50" s="149">
        <v>1050</v>
      </c>
      <c r="K50" s="149">
        <v>1250</v>
      </c>
      <c r="L50" s="153" t="s">
        <v>131</v>
      </c>
      <c r="M50" s="146"/>
      <c r="N50" s="154">
        <v>14</v>
      </c>
      <c r="O50" s="148" t="s">
        <v>232</v>
      </c>
      <c r="P50" s="128">
        <f>IFERROR(VLOOKUP(L50,NiceHash!$S$3:$W$33,4,FALSE)*N50,0)</f>
        <v>0.576521442</v>
      </c>
      <c r="Q50" s="121"/>
      <c r="R50" s="120"/>
      <c r="S50" s="128">
        <f>IFERROR(VLOOKUP(M50,NiceHash!$S$3:$W$33,4,FALSE)*Q50,0)</f>
        <v>0</v>
      </c>
      <c r="T50" s="132">
        <f t="shared" si="0"/>
        <v>0.576521442</v>
      </c>
      <c r="U50" s="124"/>
      <c r="V50" s="136"/>
      <c r="X50" s="138"/>
      <c r="Y50" s="138" t="s">
        <v>327</v>
      </c>
      <c r="Z50" s="138" t="s">
        <v>315</v>
      </c>
    </row>
    <row r="51" spans="1:26" x14ac:dyDescent="0.25">
      <c r="A51" s="146" t="s">
        <v>284</v>
      </c>
      <c r="B51" s="147" t="s">
        <v>292</v>
      </c>
      <c r="C51" s="146" t="s">
        <v>285</v>
      </c>
      <c r="D51" s="147" t="s">
        <v>293</v>
      </c>
      <c r="E51" s="148" t="s">
        <v>294</v>
      </c>
      <c r="F51" s="148">
        <v>7870</v>
      </c>
      <c r="G51" s="147"/>
      <c r="H51" s="147"/>
      <c r="I51" s="148"/>
      <c r="J51" s="149">
        <v>1200</v>
      </c>
      <c r="K51" s="149">
        <v>625</v>
      </c>
      <c r="L51" s="153" t="s">
        <v>131</v>
      </c>
      <c r="M51" s="146"/>
      <c r="N51" s="154">
        <v>16.600000000000001</v>
      </c>
      <c r="O51" s="148" t="s">
        <v>232</v>
      </c>
      <c r="P51" s="128">
        <f>IFERROR(VLOOKUP(L51,NiceHash!$S$3:$W$33,4,FALSE)*N51,0)</f>
        <v>0.68358970980000011</v>
      </c>
      <c r="Q51" s="121"/>
      <c r="R51" s="120"/>
      <c r="S51" s="128">
        <f>IFERROR(VLOOKUP(M51,NiceHash!$S$3:$W$33,4,FALSE)*Q51,0)</f>
        <v>0</v>
      </c>
      <c r="T51" s="132">
        <f t="shared" si="0"/>
        <v>0.68358970980000011</v>
      </c>
      <c r="U51" s="124"/>
      <c r="V51" s="136"/>
      <c r="X51" s="138"/>
      <c r="Y51" s="138" t="s">
        <v>368</v>
      </c>
      <c r="Z51" s="138">
        <v>15.2</v>
      </c>
    </row>
    <row r="52" spans="1:26" x14ac:dyDescent="0.25">
      <c r="A52" s="146" t="s">
        <v>284</v>
      </c>
      <c r="B52" s="147" t="s">
        <v>297</v>
      </c>
      <c r="C52" s="146" t="s">
        <v>285</v>
      </c>
      <c r="D52" s="147" t="s">
        <v>293</v>
      </c>
      <c r="E52" s="148" t="s">
        <v>294</v>
      </c>
      <c r="F52" s="148" t="s">
        <v>369</v>
      </c>
      <c r="G52" s="147" t="s">
        <v>361</v>
      </c>
      <c r="H52" s="147"/>
      <c r="I52" s="148"/>
      <c r="J52" s="149">
        <v>960</v>
      </c>
      <c r="K52" s="149">
        <v>1250</v>
      </c>
      <c r="L52" s="153" t="s">
        <v>131</v>
      </c>
      <c r="M52" s="146"/>
      <c r="N52" s="154">
        <v>20.5</v>
      </c>
      <c r="O52" s="148" t="s">
        <v>232</v>
      </c>
      <c r="P52" s="128">
        <f>IFERROR(VLOOKUP(L52,NiceHash!$S$3:$W$33,4,FALSE)*N52,0)</f>
        <v>0.84419211150000006</v>
      </c>
      <c r="Q52" s="121"/>
      <c r="R52" s="120"/>
      <c r="S52" s="128">
        <f>IFERROR(VLOOKUP(M52,NiceHash!$S$3:$W$33,4,FALSE)*Q52,0)</f>
        <v>0</v>
      </c>
      <c r="T52" s="132">
        <f t="shared" si="0"/>
        <v>0.84419211150000006</v>
      </c>
      <c r="U52" s="124"/>
      <c r="V52" s="136"/>
      <c r="X52" s="138"/>
      <c r="Y52" s="138" t="s">
        <v>370</v>
      </c>
      <c r="Z52" s="138" t="s">
        <v>371</v>
      </c>
    </row>
    <row r="53" spans="1:26" x14ac:dyDescent="0.25">
      <c r="A53" s="146" t="s">
        <v>284</v>
      </c>
      <c r="B53" s="147" t="s">
        <v>285</v>
      </c>
      <c r="C53" s="146" t="s">
        <v>285</v>
      </c>
      <c r="D53" s="147" t="s">
        <v>293</v>
      </c>
      <c r="E53" s="148" t="s">
        <v>294</v>
      </c>
      <c r="F53" s="148">
        <v>7950</v>
      </c>
      <c r="G53" s="147"/>
      <c r="H53" s="147"/>
      <c r="I53" s="148"/>
      <c r="J53" s="149">
        <v>950</v>
      </c>
      <c r="K53" s="149">
        <v>1290</v>
      </c>
      <c r="L53" s="147" t="s">
        <v>289</v>
      </c>
      <c r="M53" s="146"/>
      <c r="N53" s="150">
        <v>1.07</v>
      </c>
      <c r="O53" s="148" t="s">
        <v>115</v>
      </c>
      <c r="P53" s="128">
        <f>IFERROR(VLOOKUP(L53,NiceHash!$S$3:$W$33,4,FALSE)*N53,0)</f>
        <v>6.4798103250000003E-2</v>
      </c>
      <c r="Q53" s="121"/>
      <c r="R53" s="120"/>
      <c r="S53" s="128">
        <f>IFERROR(VLOOKUP(M53,NiceHash!$S$3:$W$33,4,FALSE)*Q53,0)</f>
        <v>0</v>
      </c>
      <c r="T53" s="132">
        <f t="shared" si="0"/>
        <v>6.4798103250000003E-2</v>
      </c>
      <c r="U53" s="124"/>
      <c r="V53" s="136"/>
      <c r="X53" s="138"/>
      <c r="Y53" s="138" t="s">
        <v>318</v>
      </c>
      <c r="Z53" s="138" t="s">
        <v>351</v>
      </c>
    </row>
    <row r="54" spans="1:26" x14ac:dyDescent="0.25">
      <c r="A54" s="146" t="s">
        <v>284</v>
      </c>
      <c r="B54" s="147" t="s">
        <v>311</v>
      </c>
      <c r="C54" s="146" t="s">
        <v>285</v>
      </c>
      <c r="D54" s="147" t="s">
        <v>293</v>
      </c>
      <c r="E54" s="148" t="s">
        <v>294</v>
      </c>
      <c r="F54" s="148">
        <v>7950</v>
      </c>
      <c r="G54" s="147"/>
      <c r="H54" s="147"/>
      <c r="I54" s="148"/>
      <c r="J54" s="149">
        <v>1000</v>
      </c>
      <c r="K54" s="149">
        <v>1250</v>
      </c>
      <c r="L54" s="147" t="s">
        <v>289</v>
      </c>
      <c r="M54" s="146"/>
      <c r="N54" s="150">
        <v>1.115</v>
      </c>
      <c r="O54" s="148" t="s">
        <v>115</v>
      </c>
      <c r="P54" s="128">
        <f>IFERROR(VLOOKUP(L54,NiceHash!$S$3:$W$33,4,FALSE)*N54,0)</f>
        <v>6.7523257125E-2</v>
      </c>
      <c r="Q54" s="121"/>
      <c r="R54" s="120"/>
      <c r="S54" s="128">
        <f>IFERROR(VLOOKUP(M54,NiceHash!$S$3:$W$33,4,FALSE)*Q54,0)</f>
        <v>0</v>
      </c>
      <c r="T54" s="132">
        <f t="shared" si="0"/>
        <v>6.7523257125E-2</v>
      </c>
      <c r="U54" s="124"/>
      <c r="V54" s="136"/>
      <c r="X54" s="138"/>
      <c r="Y54" s="138" t="s">
        <v>353</v>
      </c>
      <c r="Z54" s="138">
        <v>15</v>
      </c>
    </row>
    <row r="55" spans="1:26" x14ac:dyDescent="0.25">
      <c r="A55" s="146" t="s">
        <v>284</v>
      </c>
      <c r="B55" s="147" t="s">
        <v>292</v>
      </c>
      <c r="C55" s="146" t="s">
        <v>285</v>
      </c>
      <c r="D55" s="147" t="s">
        <v>293</v>
      </c>
      <c r="E55" s="148" t="s">
        <v>294</v>
      </c>
      <c r="F55" s="148">
        <v>7950</v>
      </c>
      <c r="G55" s="147"/>
      <c r="H55" s="147"/>
      <c r="I55" s="148"/>
      <c r="J55" s="149">
        <v>925</v>
      </c>
      <c r="K55" s="149">
        <v>1250</v>
      </c>
      <c r="L55" s="147" t="s">
        <v>289</v>
      </c>
      <c r="M55" s="146"/>
      <c r="N55" s="150">
        <v>1.0940000000000001</v>
      </c>
      <c r="O55" s="148" t="s">
        <v>115</v>
      </c>
      <c r="P55" s="128">
        <f>IFERROR(VLOOKUP(L55,NiceHash!$S$3:$W$33,4,FALSE)*N55,0)</f>
        <v>6.6251518649999994E-2</v>
      </c>
      <c r="Q55" s="121"/>
      <c r="R55" s="120"/>
      <c r="S55" s="128">
        <f>IFERROR(VLOOKUP(M55,NiceHash!$S$3:$W$33,4,FALSE)*Q55,0)</f>
        <v>0</v>
      </c>
      <c r="T55" s="132">
        <f t="shared" si="0"/>
        <v>6.6251518649999994E-2</v>
      </c>
      <c r="U55" s="124"/>
      <c r="V55" s="136"/>
      <c r="X55" s="138"/>
      <c r="Y55" s="138" t="s">
        <v>303</v>
      </c>
      <c r="Z55" s="138" t="s">
        <v>382</v>
      </c>
    </row>
    <row r="56" spans="1:26" x14ac:dyDescent="0.25">
      <c r="A56" s="146" t="s">
        <v>284</v>
      </c>
      <c r="B56" s="147" t="s">
        <v>364</v>
      </c>
      <c r="C56" s="146" t="s">
        <v>285</v>
      </c>
      <c r="D56" s="147" t="s">
        <v>293</v>
      </c>
      <c r="E56" s="148" t="s">
        <v>294</v>
      </c>
      <c r="F56" s="148">
        <v>7950</v>
      </c>
      <c r="G56" s="147"/>
      <c r="H56" s="147"/>
      <c r="I56" s="148"/>
      <c r="J56" s="149">
        <v>1150</v>
      </c>
      <c r="K56" s="149">
        <v>1600</v>
      </c>
      <c r="L56" s="153" t="s">
        <v>131</v>
      </c>
      <c r="M56" s="146"/>
      <c r="N56" s="154">
        <v>24.7</v>
      </c>
      <c r="O56" s="148" t="s">
        <v>232</v>
      </c>
      <c r="P56" s="128">
        <f>IFERROR(VLOOKUP(L56,NiceHash!$S$3:$W$33,4,FALSE)*N56,0)</f>
        <v>1.0171485441000001</v>
      </c>
      <c r="Q56" s="121"/>
      <c r="R56" s="120"/>
      <c r="S56" s="128">
        <f>IFERROR(VLOOKUP(M56,NiceHash!$S$3:$W$33,4,FALSE)*Q56,0)</f>
        <v>0</v>
      </c>
      <c r="T56" s="132">
        <f t="shared" si="0"/>
        <v>1.0171485441000001</v>
      </c>
      <c r="U56" s="124"/>
      <c r="V56" s="136"/>
      <c r="X56" s="138"/>
      <c r="Y56" s="138" t="s">
        <v>318</v>
      </c>
      <c r="Z56" s="138" t="s">
        <v>374</v>
      </c>
    </row>
    <row r="57" spans="1:26" x14ac:dyDescent="0.25">
      <c r="A57" s="146" t="s">
        <v>284</v>
      </c>
      <c r="B57" s="147" t="s">
        <v>311</v>
      </c>
      <c r="C57" s="146" t="s">
        <v>285</v>
      </c>
      <c r="D57" s="147" t="s">
        <v>293</v>
      </c>
      <c r="E57" s="148" t="s">
        <v>294</v>
      </c>
      <c r="F57" s="148">
        <v>7950</v>
      </c>
      <c r="G57" s="147"/>
      <c r="H57" s="147"/>
      <c r="I57" s="148"/>
      <c r="J57" s="149">
        <v>1000</v>
      </c>
      <c r="K57" s="149">
        <v>1250</v>
      </c>
      <c r="L57" s="153" t="s">
        <v>131</v>
      </c>
      <c r="M57" s="146"/>
      <c r="N57" s="154">
        <v>21</v>
      </c>
      <c r="O57" s="148" t="s">
        <v>232</v>
      </c>
      <c r="P57" s="128">
        <f>IFERROR(VLOOKUP(L57,NiceHash!$S$3:$W$33,4,FALSE)*N57,0)</f>
        <v>0.8647821630000001</v>
      </c>
      <c r="Q57" s="121"/>
      <c r="R57" s="120"/>
      <c r="S57" s="128">
        <f>IFERROR(VLOOKUP(M57,NiceHash!$S$3:$W$33,4,FALSE)*Q57,0)</f>
        <v>0</v>
      </c>
      <c r="T57" s="132">
        <f t="shared" si="0"/>
        <v>0.8647821630000001</v>
      </c>
      <c r="U57" s="124"/>
      <c r="V57" s="136"/>
      <c r="X57" s="138"/>
      <c r="Y57" s="138" t="s">
        <v>318</v>
      </c>
      <c r="Z57" s="138" t="s">
        <v>376</v>
      </c>
    </row>
    <row r="58" spans="1:26" x14ac:dyDescent="0.25">
      <c r="A58" s="146" t="s">
        <v>284</v>
      </c>
      <c r="B58" s="147" t="s">
        <v>311</v>
      </c>
      <c r="C58" s="146" t="s">
        <v>285</v>
      </c>
      <c r="D58" s="147" t="s">
        <v>293</v>
      </c>
      <c r="E58" s="148" t="s">
        <v>294</v>
      </c>
      <c r="F58" s="148">
        <v>7950</v>
      </c>
      <c r="G58" s="147"/>
      <c r="H58" s="147"/>
      <c r="I58" s="148"/>
      <c r="J58" s="149">
        <v>1200</v>
      </c>
      <c r="K58" s="149">
        <v>1575</v>
      </c>
      <c r="L58" s="153" t="s">
        <v>131</v>
      </c>
      <c r="M58" s="146"/>
      <c r="N58" s="154">
        <v>21</v>
      </c>
      <c r="O58" s="148" t="s">
        <v>232</v>
      </c>
      <c r="P58" s="128">
        <f>IFERROR(VLOOKUP(L58,NiceHash!$S$3:$W$33,4,FALSE)*N58,0)</f>
        <v>0.8647821630000001</v>
      </c>
      <c r="Q58" s="121"/>
      <c r="R58" s="120"/>
      <c r="S58" s="128">
        <f>IFERROR(VLOOKUP(M58,NiceHash!$S$3:$W$33,4,FALSE)*Q58,0)</f>
        <v>0</v>
      </c>
      <c r="T58" s="132">
        <f t="shared" si="0"/>
        <v>0.8647821630000001</v>
      </c>
      <c r="U58" s="124"/>
      <c r="V58" s="136"/>
      <c r="X58" s="138"/>
      <c r="Y58" s="138" t="s">
        <v>303</v>
      </c>
      <c r="Z58" s="138" t="s">
        <v>377</v>
      </c>
    </row>
    <row r="59" spans="1:26" x14ac:dyDescent="0.25">
      <c r="A59" s="146" t="s">
        <v>284</v>
      </c>
      <c r="B59" s="147" t="s">
        <v>311</v>
      </c>
      <c r="C59" s="146" t="s">
        <v>285</v>
      </c>
      <c r="D59" s="147" t="s">
        <v>293</v>
      </c>
      <c r="E59" s="148" t="s">
        <v>294</v>
      </c>
      <c r="F59" s="148">
        <v>7950</v>
      </c>
      <c r="G59" s="147"/>
      <c r="H59" s="147"/>
      <c r="I59" s="148"/>
      <c r="J59" s="149">
        <v>1100</v>
      </c>
      <c r="K59" s="149">
        <v>1250</v>
      </c>
      <c r="L59" s="153" t="s">
        <v>131</v>
      </c>
      <c r="M59" s="146"/>
      <c r="N59" s="154">
        <v>23</v>
      </c>
      <c r="O59" s="148" t="s">
        <v>232</v>
      </c>
      <c r="P59" s="128">
        <f>IFERROR(VLOOKUP(L59,NiceHash!$S$3:$W$33,4,FALSE)*N59,0)</f>
        <v>0.94714236900000004</v>
      </c>
      <c r="Q59" s="121"/>
      <c r="R59" s="120"/>
      <c r="S59" s="128">
        <f>IFERROR(VLOOKUP(M59,NiceHash!$S$3:$W$33,4,FALSE)*Q59,0)</f>
        <v>0</v>
      </c>
      <c r="T59" s="132">
        <f t="shared" si="0"/>
        <v>0.94714236900000004</v>
      </c>
      <c r="U59" s="124"/>
      <c r="V59" s="136"/>
      <c r="X59" s="138"/>
      <c r="Y59" s="138" t="s">
        <v>312</v>
      </c>
      <c r="Z59" s="138" t="s">
        <v>315</v>
      </c>
    </row>
    <row r="60" spans="1:26" x14ac:dyDescent="0.25">
      <c r="A60" s="146" t="s">
        <v>284</v>
      </c>
      <c r="B60" s="147" t="s">
        <v>292</v>
      </c>
      <c r="C60" s="146" t="s">
        <v>285</v>
      </c>
      <c r="D60" s="147" t="s">
        <v>293</v>
      </c>
      <c r="E60" s="148" t="s">
        <v>294</v>
      </c>
      <c r="F60" s="148">
        <v>7950</v>
      </c>
      <c r="G60" s="147"/>
      <c r="H60" s="147"/>
      <c r="I60" s="148"/>
      <c r="J60" s="149">
        <v>950</v>
      </c>
      <c r="K60" s="149">
        <v>1250</v>
      </c>
      <c r="L60" s="153" t="s">
        <v>131</v>
      </c>
      <c r="M60" s="146"/>
      <c r="N60" s="154">
        <v>16</v>
      </c>
      <c r="O60" s="148" t="s">
        <v>232</v>
      </c>
      <c r="P60" s="128">
        <f>IFERROR(VLOOKUP(L60,NiceHash!$S$3:$W$33,4,FALSE)*N60,0)</f>
        <v>0.65888164800000004</v>
      </c>
      <c r="Q60" s="121"/>
      <c r="R60" s="120"/>
      <c r="S60" s="128">
        <f>IFERROR(VLOOKUP(M60,NiceHash!$S$3:$W$33,4,FALSE)*Q60,0)</f>
        <v>0</v>
      </c>
      <c r="T60" s="132">
        <f t="shared" si="0"/>
        <v>0.65888164800000004</v>
      </c>
      <c r="U60" s="124"/>
      <c r="V60" s="136"/>
      <c r="X60" s="138"/>
      <c r="Y60" s="138" t="s">
        <v>379</v>
      </c>
      <c r="Z60" s="138" t="s">
        <v>285</v>
      </c>
    </row>
    <row r="61" spans="1:26" x14ac:dyDescent="0.25">
      <c r="A61" s="146" t="s">
        <v>284</v>
      </c>
      <c r="B61" s="147" t="s">
        <v>292</v>
      </c>
      <c r="C61" s="146" t="s">
        <v>285</v>
      </c>
      <c r="D61" s="147" t="s">
        <v>293</v>
      </c>
      <c r="E61" s="148" t="s">
        <v>294</v>
      </c>
      <c r="F61" s="148">
        <v>7950</v>
      </c>
      <c r="G61" s="147"/>
      <c r="H61" s="147"/>
      <c r="I61" s="148"/>
      <c r="J61" s="149">
        <v>925</v>
      </c>
      <c r="K61" s="149">
        <v>5000</v>
      </c>
      <c r="L61" s="153" t="s">
        <v>131</v>
      </c>
      <c r="M61" s="146"/>
      <c r="N61" s="154">
        <v>17.399999999999999</v>
      </c>
      <c r="O61" s="148" t="s">
        <v>232</v>
      </c>
      <c r="P61" s="128">
        <f>IFERROR(VLOOKUP(L61,NiceHash!$S$3:$W$33,4,FALSE)*N61,0)</f>
        <v>0.71653379220000002</v>
      </c>
      <c r="Q61" s="121"/>
      <c r="R61" s="120"/>
      <c r="S61" s="128">
        <f>IFERROR(VLOOKUP(M61,NiceHash!$S$3:$W$33,4,FALSE)*Q61,0)</f>
        <v>0</v>
      </c>
      <c r="T61" s="132">
        <f t="shared" si="0"/>
        <v>0.71653379220000002</v>
      </c>
      <c r="U61" s="124"/>
      <c r="V61" s="136"/>
      <c r="X61" s="138"/>
      <c r="Y61" s="138" t="s">
        <v>380</v>
      </c>
      <c r="Z61" s="138" t="s">
        <v>360</v>
      </c>
    </row>
    <row r="62" spans="1:26" x14ac:dyDescent="0.25">
      <c r="A62" s="146" t="s">
        <v>284</v>
      </c>
      <c r="B62" s="147" t="s">
        <v>292</v>
      </c>
      <c r="C62" s="146" t="s">
        <v>285</v>
      </c>
      <c r="D62" s="147" t="s">
        <v>293</v>
      </c>
      <c r="E62" s="148" t="s">
        <v>294</v>
      </c>
      <c r="F62" s="148">
        <v>7950</v>
      </c>
      <c r="G62" s="147"/>
      <c r="H62" s="147"/>
      <c r="I62" s="148"/>
      <c r="J62" s="149">
        <v>1175</v>
      </c>
      <c r="K62" s="149">
        <v>1375</v>
      </c>
      <c r="L62" s="153" t="s">
        <v>131</v>
      </c>
      <c r="M62" s="146"/>
      <c r="N62" s="154">
        <v>20.5</v>
      </c>
      <c r="O62" s="148" t="s">
        <v>232</v>
      </c>
      <c r="P62" s="128">
        <f>IFERROR(VLOOKUP(L62,NiceHash!$S$3:$W$33,4,FALSE)*N62,0)</f>
        <v>0.84419211150000006</v>
      </c>
      <c r="Q62" s="121"/>
      <c r="R62" s="120"/>
      <c r="S62" s="128">
        <f>IFERROR(VLOOKUP(M62,NiceHash!$S$3:$W$33,4,FALSE)*Q62,0)</f>
        <v>0</v>
      </c>
      <c r="T62" s="132">
        <f t="shared" si="0"/>
        <v>0.84419211150000006</v>
      </c>
      <c r="U62" s="124"/>
      <c r="V62" s="136"/>
      <c r="X62" s="138"/>
      <c r="Y62" s="138" t="s">
        <v>312</v>
      </c>
      <c r="Z62" s="138" t="s">
        <v>381</v>
      </c>
    </row>
    <row r="63" spans="1:26" x14ac:dyDescent="0.25">
      <c r="A63" s="146" t="s">
        <v>284</v>
      </c>
      <c r="B63" s="147" t="s">
        <v>336</v>
      </c>
      <c r="C63" s="146" t="s">
        <v>285</v>
      </c>
      <c r="D63" s="147" t="s">
        <v>293</v>
      </c>
      <c r="E63" s="148" t="s">
        <v>294</v>
      </c>
      <c r="F63" s="148">
        <v>7950</v>
      </c>
      <c r="G63" s="147"/>
      <c r="H63" s="147"/>
      <c r="I63" s="148"/>
      <c r="J63" s="149">
        <v>1100</v>
      </c>
      <c r="K63" s="149">
        <v>1500</v>
      </c>
      <c r="L63" s="153" t="s">
        <v>131</v>
      </c>
      <c r="M63" s="146"/>
      <c r="N63" s="154">
        <v>22</v>
      </c>
      <c r="O63" s="148" t="s">
        <v>232</v>
      </c>
      <c r="P63" s="128">
        <f>IFERROR(VLOOKUP(L63,NiceHash!$S$3:$W$33,4,FALSE)*N63,0)</f>
        <v>0.90596226600000007</v>
      </c>
      <c r="Q63" s="121"/>
      <c r="R63" s="120"/>
      <c r="S63" s="128">
        <f>IFERROR(VLOOKUP(M63,NiceHash!$S$3:$W$33,4,FALSE)*Q63,0)</f>
        <v>0</v>
      </c>
      <c r="T63" s="132">
        <f t="shared" si="0"/>
        <v>0.90596226600000007</v>
      </c>
      <c r="U63" s="124"/>
      <c r="V63" s="136"/>
      <c r="X63" s="138"/>
      <c r="Y63" s="138" t="s">
        <v>383</v>
      </c>
      <c r="Z63" s="138" t="s">
        <v>381</v>
      </c>
    </row>
    <row r="64" spans="1:26" x14ac:dyDescent="0.25">
      <c r="A64" s="146" t="s">
        <v>284</v>
      </c>
      <c r="B64" s="147" t="s">
        <v>336</v>
      </c>
      <c r="C64" s="146" t="s">
        <v>285</v>
      </c>
      <c r="D64" s="147" t="s">
        <v>293</v>
      </c>
      <c r="E64" s="148" t="s">
        <v>294</v>
      </c>
      <c r="F64" s="148">
        <v>7950</v>
      </c>
      <c r="G64" s="147"/>
      <c r="H64" s="147"/>
      <c r="I64" s="148"/>
      <c r="J64" s="149">
        <v>900</v>
      </c>
      <c r="K64" s="149">
        <v>1300</v>
      </c>
      <c r="L64" s="153" t="s">
        <v>131</v>
      </c>
      <c r="M64" s="146"/>
      <c r="N64" s="154">
        <v>19.5</v>
      </c>
      <c r="O64" s="148" t="s">
        <v>232</v>
      </c>
      <c r="P64" s="128">
        <f>IFERROR(VLOOKUP(L64,NiceHash!$S$3:$W$33,4,FALSE)*N64,0)</f>
        <v>0.8030120085000001</v>
      </c>
      <c r="Q64" s="121"/>
      <c r="R64" s="120"/>
      <c r="S64" s="128">
        <f>IFERROR(VLOOKUP(M64,NiceHash!$S$3:$W$33,4,FALSE)*Q64,0)</f>
        <v>0</v>
      </c>
      <c r="T64" s="132">
        <f t="shared" si="0"/>
        <v>0.8030120085000001</v>
      </c>
      <c r="U64" s="124"/>
      <c r="V64" s="136"/>
      <c r="X64" s="138"/>
      <c r="Y64" s="138" t="s">
        <v>327</v>
      </c>
      <c r="Z64" s="138" t="s">
        <v>384</v>
      </c>
    </row>
    <row r="65" spans="1:26" x14ac:dyDescent="0.25">
      <c r="A65" s="146" t="s">
        <v>284</v>
      </c>
      <c r="B65" s="147" t="s">
        <v>344</v>
      </c>
      <c r="C65" s="146" t="s">
        <v>285</v>
      </c>
      <c r="D65" s="147" t="s">
        <v>293</v>
      </c>
      <c r="E65" s="148" t="s">
        <v>294</v>
      </c>
      <c r="F65" s="148">
        <v>7950</v>
      </c>
      <c r="G65" s="147"/>
      <c r="H65" s="147"/>
      <c r="I65" s="148"/>
      <c r="J65" s="149">
        <v>900</v>
      </c>
      <c r="K65" s="149">
        <v>1250</v>
      </c>
      <c r="L65" s="147" t="s">
        <v>11</v>
      </c>
      <c r="M65" s="146"/>
      <c r="N65" s="151">
        <v>8.6</v>
      </c>
      <c r="O65" s="148" t="s">
        <v>232</v>
      </c>
      <c r="P65" s="128">
        <f>IFERROR(VLOOKUP(L65,NiceHash!$S$3:$W$33,4,FALSE)*N65,0)</f>
        <v>1.2499372439999999E-3</v>
      </c>
      <c r="Q65" s="121"/>
      <c r="R65" s="120"/>
      <c r="S65" s="128">
        <f>IFERROR(VLOOKUP(M65,NiceHash!$S$3:$W$33,4,FALSE)*Q65,0)</f>
        <v>0</v>
      </c>
      <c r="T65" s="132">
        <f t="shared" si="0"/>
        <v>1.2499372439999999E-3</v>
      </c>
      <c r="U65" s="124"/>
      <c r="V65" s="136"/>
      <c r="X65" s="138"/>
      <c r="Y65" s="138" t="s">
        <v>372</v>
      </c>
      <c r="Z65" s="138" t="s">
        <v>373</v>
      </c>
    </row>
    <row r="66" spans="1:26" x14ac:dyDescent="0.25">
      <c r="A66" s="146" t="s">
        <v>284</v>
      </c>
      <c r="B66" s="147" t="s">
        <v>364</v>
      </c>
      <c r="C66" s="146" t="s">
        <v>285</v>
      </c>
      <c r="D66" s="147" t="s">
        <v>293</v>
      </c>
      <c r="E66" s="148" t="s">
        <v>294</v>
      </c>
      <c r="F66" s="148">
        <v>7950</v>
      </c>
      <c r="G66" s="147"/>
      <c r="H66" s="147"/>
      <c r="I66" s="148"/>
      <c r="J66" s="149">
        <v>1100</v>
      </c>
      <c r="K66" s="149">
        <v>1500</v>
      </c>
      <c r="L66" s="147" t="s">
        <v>11</v>
      </c>
      <c r="M66" s="146"/>
      <c r="N66" s="151">
        <v>11</v>
      </c>
      <c r="O66" s="148" t="s">
        <v>232</v>
      </c>
      <c r="P66" s="128">
        <f>IFERROR(VLOOKUP(L66,NiceHash!$S$3:$W$33,4,FALSE)*N66,0)</f>
        <v>1.5987569399999999E-3</v>
      </c>
      <c r="Q66" s="121"/>
      <c r="R66" s="120"/>
      <c r="S66" s="128">
        <f>IFERROR(VLOOKUP(M66,NiceHash!$S$3:$W$33,4,FALSE)*Q66,0)</f>
        <v>0</v>
      </c>
      <c r="T66" s="132">
        <f t="shared" si="0"/>
        <v>1.5987569399999999E-3</v>
      </c>
      <c r="U66" s="124"/>
      <c r="V66" s="136"/>
      <c r="X66" s="138"/>
      <c r="Y66" s="138" t="s">
        <v>318</v>
      </c>
      <c r="Z66" s="138" t="s">
        <v>375</v>
      </c>
    </row>
    <row r="67" spans="1:26" x14ac:dyDescent="0.25">
      <c r="A67" s="146" t="s">
        <v>284</v>
      </c>
      <c r="B67" s="147" t="s">
        <v>311</v>
      </c>
      <c r="C67" s="146" t="s">
        <v>285</v>
      </c>
      <c r="D67" s="147" t="s">
        <v>293</v>
      </c>
      <c r="E67" s="148" t="s">
        <v>294</v>
      </c>
      <c r="F67" s="148">
        <v>7950</v>
      </c>
      <c r="G67" s="147"/>
      <c r="H67" s="147"/>
      <c r="I67" s="148"/>
      <c r="J67" s="149">
        <v>1100</v>
      </c>
      <c r="K67" s="149">
        <v>1250</v>
      </c>
      <c r="L67" s="147" t="s">
        <v>11</v>
      </c>
      <c r="M67" s="146"/>
      <c r="N67" s="151">
        <v>10.7</v>
      </c>
      <c r="O67" s="148" t="s">
        <v>232</v>
      </c>
      <c r="P67" s="128">
        <f>IFERROR(VLOOKUP(L67,NiceHash!$S$3:$W$33,4,FALSE)*N67,0)</f>
        <v>1.5551544779999998E-3</v>
      </c>
      <c r="Q67" s="121"/>
      <c r="R67" s="120"/>
      <c r="S67" s="128">
        <f>IFERROR(VLOOKUP(M67,NiceHash!$S$3:$W$33,4,FALSE)*Q67,0)</f>
        <v>0</v>
      </c>
      <c r="T67" s="132">
        <f t="shared" ref="T67:T130" si="1">P67+S67</f>
        <v>1.5551544779999998E-3</v>
      </c>
      <c r="U67" s="124"/>
      <c r="V67" s="136"/>
      <c r="X67" s="138"/>
      <c r="Y67" s="138" t="s">
        <v>378</v>
      </c>
      <c r="Z67" s="138" t="s">
        <v>315</v>
      </c>
    </row>
    <row r="68" spans="1:26" x14ac:dyDescent="0.25">
      <c r="A68" s="146" t="s">
        <v>284</v>
      </c>
      <c r="B68" s="147" t="s">
        <v>385</v>
      </c>
      <c r="C68" s="146" t="s">
        <v>285</v>
      </c>
      <c r="D68" s="147" t="s">
        <v>293</v>
      </c>
      <c r="E68" s="148" t="s">
        <v>294</v>
      </c>
      <c r="F68" s="148" t="s">
        <v>386</v>
      </c>
      <c r="G68" s="147" t="s">
        <v>40</v>
      </c>
      <c r="H68" s="147"/>
      <c r="I68" s="148"/>
      <c r="J68" s="149">
        <v>1000</v>
      </c>
      <c r="K68" s="149">
        <v>1412</v>
      </c>
      <c r="L68" s="153" t="s">
        <v>131</v>
      </c>
      <c r="M68" s="146"/>
      <c r="N68" s="154">
        <v>17</v>
      </c>
      <c r="O68" s="148" t="s">
        <v>232</v>
      </c>
      <c r="P68" s="128">
        <f>IFERROR(VLOOKUP(L68,NiceHash!$S$3:$W$33,4,FALSE)*N68,0)</f>
        <v>0.70006175100000001</v>
      </c>
      <c r="Q68" s="121"/>
      <c r="R68" s="120"/>
      <c r="S68" s="128">
        <f>IFERROR(VLOOKUP(M68,NiceHash!$S$3:$W$33,4,FALSE)*Q68,0)</f>
        <v>0</v>
      </c>
      <c r="T68" s="132">
        <f t="shared" si="1"/>
        <v>0.70006175100000001</v>
      </c>
      <c r="U68" s="124"/>
      <c r="V68" s="136"/>
      <c r="X68" s="138"/>
      <c r="Y68" s="138" t="s">
        <v>320</v>
      </c>
      <c r="Z68" s="138" t="s">
        <v>387</v>
      </c>
    </row>
    <row r="69" spans="1:26" x14ac:dyDescent="0.25">
      <c r="A69" s="146" t="s">
        <v>284</v>
      </c>
      <c r="B69" s="147" t="s">
        <v>336</v>
      </c>
      <c r="C69" s="146" t="s">
        <v>285</v>
      </c>
      <c r="D69" s="147" t="s">
        <v>293</v>
      </c>
      <c r="E69" s="148" t="s">
        <v>294</v>
      </c>
      <c r="F69" s="148" t="s">
        <v>386</v>
      </c>
      <c r="G69" s="147" t="s">
        <v>218</v>
      </c>
      <c r="H69" s="147"/>
      <c r="I69" s="148"/>
      <c r="J69" s="149">
        <v>1050</v>
      </c>
      <c r="K69" s="149">
        <v>1500</v>
      </c>
      <c r="L69" s="153" t="s">
        <v>131</v>
      </c>
      <c r="M69" s="146"/>
      <c r="N69" s="154">
        <v>19</v>
      </c>
      <c r="O69" s="148" t="s">
        <v>232</v>
      </c>
      <c r="P69" s="128">
        <f>IFERROR(VLOOKUP(L69,NiceHash!$S$3:$W$33,4,FALSE)*N69,0)</f>
        <v>0.78242195700000006</v>
      </c>
      <c r="Q69" s="121"/>
      <c r="R69" s="120"/>
      <c r="S69" s="128">
        <f>IFERROR(VLOOKUP(M69,NiceHash!$S$3:$W$33,4,FALSE)*Q69,0)</f>
        <v>0</v>
      </c>
      <c r="T69" s="132">
        <f t="shared" si="1"/>
        <v>0.78242195700000006</v>
      </c>
      <c r="U69" s="124"/>
      <c r="V69" s="136"/>
      <c r="X69" s="138"/>
      <c r="Y69" s="138" t="s">
        <v>303</v>
      </c>
      <c r="Z69" s="138" t="s">
        <v>388</v>
      </c>
    </row>
    <row r="70" spans="1:26" x14ac:dyDescent="0.25">
      <c r="A70" s="146" t="s">
        <v>284</v>
      </c>
      <c r="B70" s="147" t="s">
        <v>344</v>
      </c>
      <c r="C70" s="146" t="s">
        <v>285</v>
      </c>
      <c r="D70" s="147" t="s">
        <v>293</v>
      </c>
      <c r="E70" s="148" t="s">
        <v>294</v>
      </c>
      <c r="F70" s="148">
        <v>7970</v>
      </c>
      <c r="G70" s="147"/>
      <c r="H70" s="147"/>
      <c r="I70" s="148"/>
      <c r="J70" s="149">
        <v>900</v>
      </c>
      <c r="K70" s="149">
        <v>1375</v>
      </c>
      <c r="L70" s="147" t="s">
        <v>289</v>
      </c>
      <c r="M70" s="146"/>
      <c r="N70" s="150">
        <v>1.105</v>
      </c>
      <c r="O70" s="148" t="s">
        <v>115</v>
      </c>
      <c r="P70" s="128">
        <f>IFERROR(VLOOKUP(L70,NiceHash!$S$3:$W$33,4,FALSE)*N70,0)</f>
        <v>6.691766737499999E-2</v>
      </c>
      <c r="Q70" s="121"/>
      <c r="R70" s="120"/>
      <c r="S70" s="128">
        <f>IFERROR(VLOOKUP(M70,NiceHash!$S$3:$W$33,4,FALSE)*Q70,0)</f>
        <v>0</v>
      </c>
      <c r="T70" s="132">
        <f t="shared" si="1"/>
        <v>6.691766737499999E-2</v>
      </c>
      <c r="U70" s="124"/>
      <c r="V70" s="136"/>
      <c r="X70" s="138"/>
      <c r="Y70" s="138" t="s">
        <v>300</v>
      </c>
      <c r="Z70" s="138" t="s">
        <v>389</v>
      </c>
    </row>
    <row r="71" spans="1:26" x14ac:dyDescent="0.25">
      <c r="A71" s="146" t="s">
        <v>284</v>
      </c>
      <c r="B71" s="147" t="s">
        <v>397</v>
      </c>
      <c r="C71" s="146" t="s">
        <v>285</v>
      </c>
      <c r="D71" s="147" t="s">
        <v>293</v>
      </c>
      <c r="E71" s="148" t="s">
        <v>294</v>
      </c>
      <c r="F71" s="148">
        <v>7970</v>
      </c>
      <c r="G71" s="147"/>
      <c r="H71" s="147"/>
      <c r="I71" s="148"/>
      <c r="J71" s="149">
        <v>1050</v>
      </c>
      <c r="K71" s="149">
        <v>1450</v>
      </c>
      <c r="L71" s="147" t="s">
        <v>289</v>
      </c>
      <c r="M71" s="146"/>
      <c r="N71" s="150">
        <v>1.389</v>
      </c>
      <c r="O71" s="148" t="s">
        <v>115</v>
      </c>
      <c r="P71" s="128">
        <f>IFERROR(VLOOKUP(L71,NiceHash!$S$3:$W$33,4,FALSE)*N71,0)</f>
        <v>8.4116416274999994E-2</v>
      </c>
      <c r="Q71" s="121"/>
      <c r="R71" s="120"/>
      <c r="S71" s="128">
        <f>IFERROR(VLOOKUP(M71,NiceHash!$S$3:$W$33,4,FALSE)*Q71,0)</f>
        <v>0</v>
      </c>
      <c r="T71" s="132">
        <f t="shared" si="1"/>
        <v>8.4116416274999994E-2</v>
      </c>
      <c r="U71" s="124"/>
      <c r="V71" s="136"/>
      <c r="X71" s="138"/>
      <c r="Y71" s="138" t="s">
        <v>398</v>
      </c>
      <c r="Z71" s="138" t="s">
        <v>352</v>
      </c>
    </row>
    <row r="72" spans="1:26" x14ac:dyDescent="0.25">
      <c r="A72" s="146" t="s">
        <v>284</v>
      </c>
      <c r="B72" s="147" t="s">
        <v>336</v>
      </c>
      <c r="C72" s="146" t="s">
        <v>285</v>
      </c>
      <c r="D72" s="147" t="s">
        <v>293</v>
      </c>
      <c r="E72" s="148" t="s">
        <v>294</v>
      </c>
      <c r="F72" s="148">
        <v>7970</v>
      </c>
      <c r="G72" s="147"/>
      <c r="H72" s="147"/>
      <c r="I72" s="148"/>
      <c r="J72" s="149">
        <v>1100</v>
      </c>
      <c r="K72" s="149">
        <v>1500</v>
      </c>
      <c r="L72" s="147" t="s">
        <v>289</v>
      </c>
      <c r="M72" s="146"/>
      <c r="N72" s="150">
        <v>1.45</v>
      </c>
      <c r="O72" s="148" t="s">
        <v>115</v>
      </c>
      <c r="P72" s="128">
        <f>IFERROR(VLOOKUP(L72,NiceHash!$S$3:$W$33,4,FALSE)*N72,0)</f>
        <v>8.7810513749999985E-2</v>
      </c>
      <c r="Q72" s="121"/>
      <c r="R72" s="120"/>
      <c r="S72" s="128">
        <f>IFERROR(VLOOKUP(M72,NiceHash!$S$3:$W$33,4,FALSE)*Q72,0)</f>
        <v>0</v>
      </c>
      <c r="T72" s="132">
        <f t="shared" si="1"/>
        <v>8.7810513749999985E-2</v>
      </c>
      <c r="U72" s="124"/>
      <c r="V72" s="136"/>
      <c r="X72" s="138"/>
      <c r="Y72" s="138" t="s">
        <v>399</v>
      </c>
      <c r="Z72" s="138" t="s">
        <v>400</v>
      </c>
    </row>
    <row r="73" spans="1:26" x14ac:dyDescent="0.25">
      <c r="A73" s="146" t="s">
        <v>284</v>
      </c>
      <c r="B73" s="147" t="s">
        <v>311</v>
      </c>
      <c r="C73" s="146" t="s">
        <v>285</v>
      </c>
      <c r="D73" s="147" t="s">
        <v>293</v>
      </c>
      <c r="E73" s="148" t="s">
        <v>294</v>
      </c>
      <c r="F73" s="148">
        <v>7970</v>
      </c>
      <c r="G73" s="147"/>
      <c r="H73" s="147"/>
      <c r="I73" s="148"/>
      <c r="J73" s="149">
        <v>1000</v>
      </c>
      <c r="K73" s="149">
        <v>1375</v>
      </c>
      <c r="L73" s="153" t="s">
        <v>131</v>
      </c>
      <c r="M73" s="146"/>
      <c r="N73" s="154">
        <v>20</v>
      </c>
      <c r="O73" s="148" t="s">
        <v>232</v>
      </c>
      <c r="P73" s="128">
        <f>IFERROR(VLOOKUP(L73,NiceHash!$S$3:$W$33,4,FALSE)*N73,0)</f>
        <v>0.82360206000000002</v>
      </c>
      <c r="Q73" s="121"/>
      <c r="R73" s="120"/>
      <c r="S73" s="128">
        <f>IFERROR(VLOOKUP(M73,NiceHash!$S$3:$W$33,4,FALSE)*Q73,0)</f>
        <v>0</v>
      </c>
      <c r="T73" s="132">
        <f t="shared" si="1"/>
        <v>0.82360206000000002</v>
      </c>
      <c r="U73" s="124"/>
      <c r="V73" s="136"/>
      <c r="X73" s="138"/>
      <c r="Y73" s="138" t="s">
        <v>303</v>
      </c>
      <c r="Z73" s="138" t="s">
        <v>390</v>
      </c>
    </row>
    <row r="74" spans="1:26" x14ac:dyDescent="0.25">
      <c r="A74" s="146" t="s">
        <v>284</v>
      </c>
      <c r="B74" s="147" t="s">
        <v>311</v>
      </c>
      <c r="C74" s="146" t="s">
        <v>285</v>
      </c>
      <c r="D74" s="147" t="s">
        <v>293</v>
      </c>
      <c r="E74" s="148" t="s">
        <v>294</v>
      </c>
      <c r="F74" s="148">
        <v>7970</v>
      </c>
      <c r="G74" s="147"/>
      <c r="H74" s="147"/>
      <c r="I74" s="148"/>
      <c r="J74" s="149">
        <v>1025</v>
      </c>
      <c r="K74" s="149">
        <v>1425</v>
      </c>
      <c r="L74" s="153" t="s">
        <v>131</v>
      </c>
      <c r="M74" s="146"/>
      <c r="N74" s="154">
        <v>17.5</v>
      </c>
      <c r="O74" s="148" t="s">
        <v>232</v>
      </c>
      <c r="P74" s="128">
        <f>IFERROR(VLOOKUP(L74,NiceHash!$S$3:$W$33,4,FALSE)*N74,0)</f>
        <v>0.72065180250000005</v>
      </c>
      <c r="Q74" s="121"/>
      <c r="R74" s="120"/>
      <c r="S74" s="128">
        <f>IFERROR(VLOOKUP(M74,NiceHash!$S$3:$W$33,4,FALSE)*Q74,0)</f>
        <v>0</v>
      </c>
      <c r="T74" s="132">
        <f t="shared" si="1"/>
        <v>0.72065180250000005</v>
      </c>
      <c r="U74" s="124"/>
      <c r="V74" s="136"/>
      <c r="X74" s="138"/>
      <c r="Y74" s="138" t="s">
        <v>391</v>
      </c>
      <c r="Z74" s="138" t="s">
        <v>392</v>
      </c>
    </row>
    <row r="75" spans="1:26" x14ac:dyDescent="0.25">
      <c r="A75" s="146" t="s">
        <v>284</v>
      </c>
      <c r="B75" s="147" t="s">
        <v>324</v>
      </c>
      <c r="C75" s="146" t="s">
        <v>285</v>
      </c>
      <c r="D75" s="147" t="s">
        <v>293</v>
      </c>
      <c r="E75" s="148" t="s">
        <v>294</v>
      </c>
      <c r="F75" s="148">
        <v>7970</v>
      </c>
      <c r="G75" s="147"/>
      <c r="H75" s="147"/>
      <c r="I75" s="148"/>
      <c r="J75" s="149">
        <v>1125</v>
      </c>
      <c r="K75" s="149">
        <v>1500</v>
      </c>
      <c r="L75" s="153" t="s">
        <v>131</v>
      </c>
      <c r="M75" s="146"/>
      <c r="N75" s="154">
        <v>22</v>
      </c>
      <c r="O75" s="148" t="s">
        <v>232</v>
      </c>
      <c r="P75" s="128">
        <f>IFERROR(VLOOKUP(L75,NiceHash!$S$3:$W$33,4,FALSE)*N75,0)</f>
        <v>0.90596226600000007</v>
      </c>
      <c r="Q75" s="121"/>
      <c r="R75" s="120"/>
      <c r="S75" s="128">
        <f>IFERROR(VLOOKUP(M75,NiceHash!$S$3:$W$33,4,FALSE)*Q75,0)</f>
        <v>0</v>
      </c>
      <c r="T75" s="132">
        <f t="shared" si="1"/>
        <v>0.90596226600000007</v>
      </c>
      <c r="U75" s="124"/>
      <c r="V75" s="136"/>
      <c r="X75" s="138"/>
      <c r="Y75" s="138" t="s">
        <v>393</v>
      </c>
      <c r="Z75" s="138" t="s">
        <v>339</v>
      </c>
    </row>
    <row r="76" spans="1:26" x14ac:dyDescent="0.25">
      <c r="A76" s="146" t="s">
        <v>284</v>
      </c>
      <c r="B76" s="147" t="s">
        <v>297</v>
      </c>
      <c r="C76" s="146" t="s">
        <v>285</v>
      </c>
      <c r="D76" s="147" t="s">
        <v>293</v>
      </c>
      <c r="E76" s="148" t="s">
        <v>294</v>
      </c>
      <c r="F76" s="148">
        <v>7970</v>
      </c>
      <c r="G76" s="147"/>
      <c r="H76" s="147"/>
      <c r="I76" s="148"/>
      <c r="J76" s="149">
        <v>1070</v>
      </c>
      <c r="K76" s="149">
        <v>6000</v>
      </c>
      <c r="L76" s="153" t="s">
        <v>131</v>
      </c>
      <c r="M76" s="146"/>
      <c r="N76" s="154">
        <v>22</v>
      </c>
      <c r="O76" s="148" t="s">
        <v>232</v>
      </c>
      <c r="P76" s="128">
        <f>IFERROR(VLOOKUP(L76,NiceHash!$S$3:$W$33,4,FALSE)*N76,0)</f>
        <v>0.90596226600000007</v>
      </c>
      <c r="Q76" s="121"/>
      <c r="R76" s="120"/>
      <c r="S76" s="128">
        <f>IFERROR(VLOOKUP(M76,NiceHash!$S$3:$W$33,4,FALSE)*Q76,0)</f>
        <v>0</v>
      </c>
      <c r="T76" s="132">
        <f t="shared" si="1"/>
        <v>0.90596226600000007</v>
      </c>
      <c r="U76" s="124"/>
      <c r="V76" s="136"/>
      <c r="X76" s="138"/>
      <c r="Y76" s="138" t="s">
        <v>394</v>
      </c>
      <c r="Z76" s="138" t="s">
        <v>395</v>
      </c>
    </row>
    <row r="77" spans="1:26" x14ac:dyDescent="0.25">
      <c r="A77" s="146" t="s">
        <v>284</v>
      </c>
      <c r="B77" s="147" t="s">
        <v>292</v>
      </c>
      <c r="C77" s="146" t="s">
        <v>285</v>
      </c>
      <c r="D77" s="147" t="s">
        <v>293</v>
      </c>
      <c r="E77" s="148" t="s">
        <v>294</v>
      </c>
      <c r="F77" s="148">
        <v>7970</v>
      </c>
      <c r="G77" s="147"/>
      <c r="H77" s="147"/>
      <c r="I77" s="148"/>
      <c r="J77" s="149">
        <v>1150</v>
      </c>
      <c r="K77" s="149">
        <v>1500</v>
      </c>
      <c r="L77" s="153" t="s">
        <v>131</v>
      </c>
      <c r="M77" s="146"/>
      <c r="N77" s="154">
        <v>22.6</v>
      </c>
      <c r="O77" s="148" t="s">
        <v>232</v>
      </c>
      <c r="P77" s="128">
        <f>IFERROR(VLOOKUP(L77,NiceHash!$S$3:$W$33,4,FALSE)*N77,0)</f>
        <v>0.93067032780000014</v>
      </c>
      <c r="Q77" s="121"/>
      <c r="R77" s="120"/>
      <c r="S77" s="128">
        <f>IFERROR(VLOOKUP(M77,NiceHash!$S$3:$W$33,4,FALSE)*Q77,0)</f>
        <v>0</v>
      </c>
      <c r="T77" s="132">
        <f t="shared" si="1"/>
        <v>0.93067032780000014</v>
      </c>
      <c r="U77" s="124"/>
      <c r="V77" s="136"/>
      <c r="X77" s="138"/>
      <c r="Y77" s="138" t="s">
        <v>303</v>
      </c>
      <c r="Z77" s="138" t="s">
        <v>396</v>
      </c>
    </row>
    <row r="78" spans="1:26" x14ac:dyDescent="0.25">
      <c r="A78" s="146" t="s">
        <v>284</v>
      </c>
      <c r="B78" s="147" t="s">
        <v>292</v>
      </c>
      <c r="C78" s="146" t="s">
        <v>285</v>
      </c>
      <c r="D78" s="147" t="s">
        <v>293</v>
      </c>
      <c r="E78" s="148" t="s">
        <v>294</v>
      </c>
      <c r="F78" s="148">
        <v>7970</v>
      </c>
      <c r="G78" s="147"/>
      <c r="H78" s="147"/>
      <c r="I78" s="148"/>
      <c r="J78" s="149">
        <v>1000</v>
      </c>
      <c r="K78" s="149">
        <v>1450</v>
      </c>
      <c r="L78" s="153" t="s">
        <v>131</v>
      </c>
      <c r="M78" s="146"/>
      <c r="N78" s="154">
        <v>23</v>
      </c>
      <c r="O78" s="148" t="s">
        <v>232</v>
      </c>
      <c r="P78" s="128">
        <f>IFERROR(VLOOKUP(L78,NiceHash!$S$3:$W$33,4,FALSE)*N78,0)</f>
        <v>0.94714236900000004</v>
      </c>
      <c r="Q78" s="121"/>
      <c r="R78" s="120"/>
      <c r="S78" s="128">
        <f>IFERROR(VLOOKUP(M78,NiceHash!$S$3:$W$33,4,FALSE)*Q78,0)</f>
        <v>0</v>
      </c>
      <c r="T78" s="132">
        <f t="shared" si="1"/>
        <v>0.94714236900000004</v>
      </c>
      <c r="U78" s="124"/>
      <c r="V78" s="136"/>
      <c r="X78" s="138"/>
      <c r="Y78" s="138" t="s">
        <v>303</v>
      </c>
      <c r="Z78" s="138" t="s">
        <v>381</v>
      </c>
    </row>
    <row r="79" spans="1:26" x14ac:dyDescent="0.25">
      <c r="A79" s="146" t="s">
        <v>284</v>
      </c>
      <c r="B79" s="147" t="s">
        <v>336</v>
      </c>
      <c r="C79" s="146" t="s">
        <v>285</v>
      </c>
      <c r="D79" s="147" t="s">
        <v>293</v>
      </c>
      <c r="E79" s="148" t="s">
        <v>294</v>
      </c>
      <c r="F79" s="148">
        <v>7970</v>
      </c>
      <c r="G79" s="147"/>
      <c r="H79" s="147"/>
      <c r="I79" s="148"/>
      <c r="J79" s="149">
        <v>1100</v>
      </c>
      <c r="K79" s="149">
        <v>1375</v>
      </c>
      <c r="L79" s="153" t="s">
        <v>131</v>
      </c>
      <c r="M79" s="146"/>
      <c r="N79" s="154">
        <v>20.71</v>
      </c>
      <c r="O79" s="148" t="s">
        <v>232</v>
      </c>
      <c r="P79" s="128">
        <f>IFERROR(VLOOKUP(L79,NiceHash!$S$3:$W$33,4,FALSE)*N79,0)</f>
        <v>0.85283993313000006</v>
      </c>
      <c r="Q79" s="121"/>
      <c r="R79" s="120"/>
      <c r="S79" s="128">
        <f>IFERROR(VLOOKUP(M79,NiceHash!$S$3:$W$33,4,FALSE)*Q79,0)</f>
        <v>0</v>
      </c>
      <c r="T79" s="132">
        <f t="shared" si="1"/>
        <v>0.85283993313000006</v>
      </c>
      <c r="U79" s="124"/>
      <c r="V79" s="136"/>
      <c r="X79" s="138"/>
      <c r="Y79" s="138" t="s">
        <v>303</v>
      </c>
      <c r="Z79" s="138" t="s">
        <v>352</v>
      </c>
    </row>
    <row r="80" spans="1:26" x14ac:dyDescent="0.25">
      <c r="A80" s="146" t="s">
        <v>284</v>
      </c>
      <c r="B80" s="147" t="s">
        <v>336</v>
      </c>
      <c r="C80" s="146" t="s">
        <v>285</v>
      </c>
      <c r="D80" s="147" t="s">
        <v>293</v>
      </c>
      <c r="E80" s="148" t="s">
        <v>294</v>
      </c>
      <c r="F80" s="148">
        <v>7990</v>
      </c>
      <c r="G80" s="147"/>
      <c r="H80" s="147"/>
      <c r="I80" s="148"/>
      <c r="J80" s="149">
        <v>1000</v>
      </c>
      <c r="K80" s="149">
        <v>1500</v>
      </c>
      <c r="L80" s="147" t="s">
        <v>289</v>
      </c>
      <c r="M80" s="146"/>
      <c r="N80" s="150">
        <v>2.63</v>
      </c>
      <c r="O80" s="148" t="s">
        <v>115</v>
      </c>
      <c r="P80" s="128">
        <f>IFERROR(VLOOKUP(L80,NiceHash!$S$3:$W$33,4,FALSE)*N80,0)</f>
        <v>0.15927010424999999</v>
      </c>
      <c r="Q80" s="121"/>
      <c r="R80" s="120"/>
      <c r="S80" s="128">
        <f>IFERROR(VLOOKUP(M80,NiceHash!$S$3:$W$33,4,FALSE)*Q80,0)</f>
        <v>0</v>
      </c>
      <c r="T80" s="132">
        <f t="shared" si="1"/>
        <v>0.15927010424999999</v>
      </c>
      <c r="U80" s="124"/>
      <c r="V80" s="136"/>
      <c r="X80" s="138"/>
      <c r="Y80" s="138" t="s">
        <v>366</v>
      </c>
      <c r="Z80" s="138">
        <v>16.100000000000001</v>
      </c>
    </row>
    <row r="81" spans="1:26" x14ac:dyDescent="0.25">
      <c r="A81" s="146" t="s">
        <v>284</v>
      </c>
      <c r="B81" s="147" t="s">
        <v>336</v>
      </c>
      <c r="C81" s="146" t="s">
        <v>285</v>
      </c>
      <c r="D81" s="147" t="s">
        <v>293</v>
      </c>
      <c r="E81" s="148" t="s">
        <v>294</v>
      </c>
      <c r="F81" s="148" t="s">
        <v>402</v>
      </c>
      <c r="G81" s="147"/>
      <c r="H81" s="147"/>
      <c r="I81" s="148"/>
      <c r="J81" s="149">
        <v>1000</v>
      </c>
      <c r="K81" s="149">
        <v>1500</v>
      </c>
      <c r="L81" s="147" t="s">
        <v>289</v>
      </c>
      <c r="M81" s="146"/>
      <c r="N81" s="150">
        <v>2.5499999999999998</v>
      </c>
      <c r="O81" s="148" t="s">
        <v>115</v>
      </c>
      <c r="P81" s="128">
        <f>IFERROR(VLOOKUP(L81,NiceHash!$S$3:$W$33,4,FALSE)*N81,0)</f>
        <v>0.15442538624999996</v>
      </c>
      <c r="Q81" s="121"/>
      <c r="R81" s="120"/>
      <c r="S81" s="128">
        <f>IFERROR(VLOOKUP(M81,NiceHash!$S$3:$W$33,4,FALSE)*Q81,0)</f>
        <v>0</v>
      </c>
      <c r="T81" s="132">
        <f t="shared" si="1"/>
        <v>0.15442538624999996</v>
      </c>
      <c r="U81" s="124"/>
      <c r="V81" s="136"/>
      <c r="X81" s="138"/>
      <c r="Y81" s="138" t="s">
        <v>366</v>
      </c>
      <c r="Z81" s="138">
        <v>16.100000000000001</v>
      </c>
    </row>
    <row r="82" spans="1:26" x14ac:dyDescent="0.25">
      <c r="A82" s="146" t="s">
        <v>284</v>
      </c>
      <c r="B82" s="147" t="s">
        <v>336</v>
      </c>
      <c r="C82" s="146" t="s">
        <v>285</v>
      </c>
      <c r="D82" s="147" t="s">
        <v>293</v>
      </c>
      <c r="E82" s="148" t="s">
        <v>294</v>
      </c>
      <c r="F82" s="148" t="s">
        <v>402</v>
      </c>
      <c r="G82" s="147"/>
      <c r="H82" s="147"/>
      <c r="I82" s="148"/>
      <c r="J82" s="149">
        <v>1000</v>
      </c>
      <c r="K82" s="149">
        <v>1500</v>
      </c>
      <c r="L82" s="147" t="s">
        <v>28</v>
      </c>
      <c r="M82" s="146"/>
      <c r="N82" s="150">
        <v>1.1000000000000001</v>
      </c>
      <c r="O82" s="148" t="s">
        <v>223</v>
      </c>
      <c r="P82" s="128">
        <f>IFERROR(VLOOKUP(L82,NiceHash!$S$3:$W$33,4,FALSE)*N82,0)</f>
        <v>0.57644069669999998</v>
      </c>
      <c r="Q82" s="121"/>
      <c r="R82" s="120"/>
      <c r="S82" s="128">
        <f>IFERROR(VLOOKUP(M82,NiceHash!$S$3:$W$33,4,FALSE)*Q82,0)</f>
        <v>0</v>
      </c>
      <c r="T82" s="132">
        <f t="shared" si="1"/>
        <v>0.57644069669999998</v>
      </c>
      <c r="U82" s="124"/>
      <c r="V82" s="136"/>
      <c r="X82" s="138"/>
      <c r="Y82" s="138" t="s">
        <v>366</v>
      </c>
      <c r="Z82" s="138">
        <v>16.100000000000001</v>
      </c>
    </row>
    <row r="83" spans="1:26" x14ac:dyDescent="0.25">
      <c r="A83" s="146" t="s">
        <v>284</v>
      </c>
      <c r="B83" s="147" t="s">
        <v>331</v>
      </c>
      <c r="C83" s="146" t="s">
        <v>285</v>
      </c>
      <c r="D83" s="147" t="s">
        <v>293</v>
      </c>
      <c r="E83" s="148" t="s">
        <v>294</v>
      </c>
      <c r="F83" s="148">
        <v>7990</v>
      </c>
      <c r="G83" s="147"/>
      <c r="H83" s="147"/>
      <c r="I83" s="148"/>
      <c r="J83" s="149">
        <v>1000</v>
      </c>
      <c r="K83" s="149">
        <v>1500</v>
      </c>
      <c r="L83" s="153" t="s">
        <v>131</v>
      </c>
      <c r="M83" s="146"/>
      <c r="N83" s="154">
        <v>43</v>
      </c>
      <c r="O83" s="148" t="s">
        <v>232</v>
      </c>
      <c r="P83" s="128">
        <f>IFERROR(VLOOKUP(L83,NiceHash!$S$3:$W$33,4,FALSE)*N83,0)</f>
        <v>1.7707444290000001</v>
      </c>
      <c r="Q83" s="121"/>
      <c r="R83" s="120"/>
      <c r="S83" s="128">
        <f>IFERROR(VLOOKUP(M83,NiceHash!$S$3:$W$33,4,FALSE)*Q83,0)</f>
        <v>0</v>
      </c>
      <c r="T83" s="132">
        <f t="shared" si="1"/>
        <v>1.7707444290000001</v>
      </c>
      <c r="U83" s="124"/>
      <c r="V83" s="136"/>
      <c r="X83" s="138"/>
      <c r="Y83" s="138" t="s">
        <v>343</v>
      </c>
      <c r="Z83" s="138" t="s">
        <v>360</v>
      </c>
    </row>
    <row r="84" spans="1:26" x14ac:dyDescent="0.25">
      <c r="A84" s="146" t="s">
        <v>284</v>
      </c>
      <c r="B84" s="147" t="s">
        <v>292</v>
      </c>
      <c r="C84" s="146" t="s">
        <v>285</v>
      </c>
      <c r="D84" s="147" t="s">
        <v>293</v>
      </c>
      <c r="E84" s="148" t="s">
        <v>294</v>
      </c>
      <c r="F84" s="148">
        <v>7990</v>
      </c>
      <c r="G84" s="147"/>
      <c r="H84" s="147"/>
      <c r="I84" s="148"/>
      <c r="J84" s="149">
        <v>1000</v>
      </c>
      <c r="K84" s="149">
        <v>1500</v>
      </c>
      <c r="L84" s="153" t="s">
        <v>131</v>
      </c>
      <c r="M84" s="146"/>
      <c r="N84" s="154">
        <v>44</v>
      </c>
      <c r="O84" s="148" t="s">
        <v>232</v>
      </c>
      <c r="P84" s="128">
        <f>IFERROR(VLOOKUP(L84,NiceHash!$S$3:$W$33,4,FALSE)*N84,0)</f>
        <v>1.8119245320000001</v>
      </c>
      <c r="Q84" s="121"/>
      <c r="R84" s="120"/>
      <c r="S84" s="128">
        <f>IFERROR(VLOOKUP(M84,NiceHash!$S$3:$W$33,4,FALSE)*Q84,0)</f>
        <v>0</v>
      </c>
      <c r="T84" s="132">
        <f t="shared" si="1"/>
        <v>1.8119245320000001</v>
      </c>
      <c r="U84" s="124"/>
      <c r="V84" s="136"/>
      <c r="X84" s="138"/>
      <c r="Y84" s="138" t="s">
        <v>312</v>
      </c>
      <c r="Z84" s="138" t="s">
        <v>401</v>
      </c>
    </row>
    <row r="85" spans="1:26" x14ac:dyDescent="0.25">
      <c r="A85" s="146" t="s">
        <v>284</v>
      </c>
      <c r="B85" s="147" t="s">
        <v>336</v>
      </c>
      <c r="C85" s="146" t="s">
        <v>285</v>
      </c>
      <c r="D85" s="147" t="s">
        <v>293</v>
      </c>
      <c r="E85" s="148" t="s">
        <v>294</v>
      </c>
      <c r="F85" s="148" t="s">
        <v>402</v>
      </c>
      <c r="G85" s="147"/>
      <c r="H85" s="147"/>
      <c r="I85" s="148"/>
      <c r="J85" s="149">
        <v>1000</v>
      </c>
      <c r="K85" s="149">
        <v>1500</v>
      </c>
      <c r="L85" s="147" t="s">
        <v>22</v>
      </c>
      <c r="M85" s="146"/>
      <c r="N85" s="151">
        <v>26</v>
      </c>
      <c r="O85" s="148" t="s">
        <v>232</v>
      </c>
      <c r="P85" s="128">
        <f>IFERROR(VLOOKUP(L85,NiceHash!$S$3:$W$33,4,FALSE)*N85,0)</f>
        <v>0.75873613069800006</v>
      </c>
      <c r="Q85" s="121"/>
      <c r="R85" s="120"/>
      <c r="S85" s="128">
        <f>IFERROR(VLOOKUP(M85,NiceHash!$S$3:$W$33,4,FALSE)*Q85,0)</f>
        <v>0</v>
      </c>
      <c r="T85" s="132">
        <f t="shared" si="1"/>
        <v>0.75873613069800006</v>
      </c>
      <c r="U85" s="124"/>
      <c r="V85" s="136"/>
      <c r="X85" s="138"/>
      <c r="Y85" s="138" t="s">
        <v>366</v>
      </c>
      <c r="Z85" s="138">
        <v>16.100000000000001</v>
      </c>
    </row>
    <row r="86" spans="1:26" x14ac:dyDescent="0.25">
      <c r="A86" s="146" t="s">
        <v>284</v>
      </c>
      <c r="B86" s="147" t="s">
        <v>336</v>
      </c>
      <c r="C86" s="146" t="s">
        <v>285</v>
      </c>
      <c r="D86" s="147" t="s">
        <v>293</v>
      </c>
      <c r="E86" s="148" t="s">
        <v>294</v>
      </c>
      <c r="F86" s="148" t="s">
        <v>402</v>
      </c>
      <c r="G86" s="147"/>
      <c r="H86" s="147"/>
      <c r="I86" s="148"/>
      <c r="J86" s="149">
        <v>1000</v>
      </c>
      <c r="K86" s="149">
        <v>1500</v>
      </c>
      <c r="L86" s="147" t="s">
        <v>16</v>
      </c>
      <c r="M86" s="146"/>
      <c r="N86" s="152">
        <v>850</v>
      </c>
      <c r="O86" s="148" t="s">
        <v>223</v>
      </c>
      <c r="P86" s="128">
        <f>IFERROR(VLOOKUP(L86,NiceHash!$S$3:$W$33,4,FALSE)*N86,0)</f>
        <v>0.80095300334999997</v>
      </c>
      <c r="Q86" s="121"/>
      <c r="R86" s="120"/>
      <c r="S86" s="128">
        <f>IFERROR(VLOOKUP(M86,NiceHash!$S$3:$W$33,4,FALSE)*Q86,0)</f>
        <v>0</v>
      </c>
      <c r="T86" s="132">
        <f t="shared" si="1"/>
        <v>0.80095300334999997</v>
      </c>
      <c r="U86" s="124"/>
      <c r="V86" s="136"/>
      <c r="X86" s="138"/>
      <c r="Y86" s="138" t="s">
        <v>366</v>
      </c>
      <c r="Z86" s="138">
        <v>16.100000000000001</v>
      </c>
    </row>
    <row r="87" spans="1:26" x14ac:dyDescent="0.25">
      <c r="A87" s="146" t="s">
        <v>284</v>
      </c>
      <c r="B87" s="147" t="s">
        <v>336</v>
      </c>
      <c r="C87" s="146" t="s">
        <v>285</v>
      </c>
      <c r="D87" s="147" t="s">
        <v>293</v>
      </c>
      <c r="E87" s="148" t="s">
        <v>294</v>
      </c>
      <c r="F87" s="148" t="s">
        <v>402</v>
      </c>
      <c r="G87" s="147"/>
      <c r="H87" s="147"/>
      <c r="I87" s="148"/>
      <c r="J87" s="149">
        <v>1000</v>
      </c>
      <c r="K87" s="149">
        <v>1500</v>
      </c>
      <c r="L87" s="147" t="s">
        <v>20</v>
      </c>
      <c r="M87" s="146"/>
      <c r="N87" s="154">
        <v>28</v>
      </c>
      <c r="O87" s="148" t="s">
        <v>232</v>
      </c>
      <c r="P87" s="128">
        <f>IFERROR(VLOOKUP(L87,NiceHash!$S$3:$W$33,4,FALSE)*N87,0)</f>
        <v>1.571303538E-2</v>
      </c>
      <c r="Q87" s="121"/>
      <c r="R87" s="120"/>
      <c r="S87" s="128">
        <f>IFERROR(VLOOKUP(M87,NiceHash!$S$3:$W$33,4,FALSE)*Q87,0)</f>
        <v>0</v>
      </c>
      <c r="T87" s="132">
        <f t="shared" si="1"/>
        <v>1.571303538E-2</v>
      </c>
      <c r="U87" s="124"/>
      <c r="V87" s="136"/>
      <c r="X87" s="138"/>
      <c r="Y87" s="138" t="s">
        <v>366</v>
      </c>
      <c r="Z87" s="138">
        <v>16.100000000000001</v>
      </c>
    </row>
    <row r="88" spans="1:26" x14ac:dyDescent="0.25">
      <c r="A88" s="146" t="s">
        <v>284</v>
      </c>
      <c r="B88" s="147" t="s">
        <v>336</v>
      </c>
      <c r="C88" s="146" t="s">
        <v>285</v>
      </c>
      <c r="D88" s="147" t="s">
        <v>293</v>
      </c>
      <c r="E88" s="148" t="s">
        <v>294</v>
      </c>
      <c r="F88" s="148" t="s">
        <v>402</v>
      </c>
      <c r="G88" s="147"/>
      <c r="H88" s="147"/>
      <c r="I88" s="148"/>
      <c r="J88" s="149">
        <v>1000</v>
      </c>
      <c r="K88" s="149">
        <v>1500</v>
      </c>
      <c r="L88" s="147" t="s">
        <v>11</v>
      </c>
      <c r="M88" s="146"/>
      <c r="N88" s="151">
        <v>21.8</v>
      </c>
      <c r="O88" s="148" t="s">
        <v>232</v>
      </c>
      <c r="P88" s="128">
        <f>IFERROR(VLOOKUP(L88,NiceHash!$S$3:$W$33,4,FALSE)*N88,0)</f>
        <v>3.1684455719999997E-3</v>
      </c>
      <c r="Q88" s="121"/>
      <c r="R88" s="120"/>
      <c r="S88" s="128">
        <f>IFERROR(VLOOKUP(M88,NiceHash!$S$3:$W$33,4,FALSE)*Q88,0)</f>
        <v>0</v>
      </c>
      <c r="T88" s="132">
        <f t="shared" si="1"/>
        <v>3.1684455719999997E-3</v>
      </c>
      <c r="U88" s="124"/>
      <c r="V88" s="136"/>
      <c r="X88" s="138"/>
      <c r="Y88" s="138" t="s">
        <v>366</v>
      </c>
      <c r="Z88" s="138">
        <v>16.100000000000001</v>
      </c>
    </row>
    <row r="89" spans="1:26" x14ac:dyDescent="0.25">
      <c r="A89" s="146" t="s">
        <v>284</v>
      </c>
      <c r="B89" s="147" t="s">
        <v>336</v>
      </c>
      <c r="C89" s="146" t="s">
        <v>285</v>
      </c>
      <c r="D89" s="147" t="s">
        <v>293</v>
      </c>
      <c r="E89" s="148" t="s">
        <v>294</v>
      </c>
      <c r="F89" s="148" t="s">
        <v>402</v>
      </c>
      <c r="G89" s="147"/>
      <c r="H89" s="147"/>
      <c r="I89" s="148"/>
      <c r="J89" s="149">
        <v>1000</v>
      </c>
      <c r="K89" s="149">
        <v>1500</v>
      </c>
      <c r="L89" s="147" t="s">
        <v>12</v>
      </c>
      <c r="M89" s="146"/>
      <c r="N89" s="151">
        <v>9.1999999999999993</v>
      </c>
      <c r="O89" s="148" t="s">
        <v>232</v>
      </c>
      <c r="P89" s="128">
        <f>IFERROR(VLOOKUP(L89,NiceHash!$S$3:$W$33,4,FALSE)*N89,0)</f>
        <v>2.2285702799999998E-2</v>
      </c>
      <c r="Q89" s="121"/>
      <c r="R89" s="120"/>
      <c r="S89" s="128">
        <f>IFERROR(VLOOKUP(M89,NiceHash!$S$3:$W$33,4,FALSE)*Q89,0)</f>
        <v>0</v>
      </c>
      <c r="T89" s="132">
        <f t="shared" si="1"/>
        <v>2.2285702799999998E-2</v>
      </c>
      <c r="U89" s="124"/>
      <c r="V89" s="136"/>
      <c r="X89" s="138"/>
      <c r="Y89" s="138" t="s">
        <v>366</v>
      </c>
      <c r="Z89" s="138">
        <v>16.100000000000001</v>
      </c>
    </row>
    <row r="90" spans="1:26" x14ac:dyDescent="0.25">
      <c r="A90" s="146" t="s">
        <v>284</v>
      </c>
      <c r="B90" s="147" t="s">
        <v>285</v>
      </c>
      <c r="C90" s="146" t="s">
        <v>285</v>
      </c>
      <c r="D90" s="147" t="s">
        <v>293</v>
      </c>
      <c r="E90" s="148" t="s">
        <v>294</v>
      </c>
      <c r="F90" s="148" t="s">
        <v>403</v>
      </c>
      <c r="G90" s="147" t="s">
        <v>40</v>
      </c>
      <c r="H90" s="147"/>
      <c r="I90" s="148"/>
      <c r="J90" s="149">
        <v>850</v>
      </c>
      <c r="K90" s="149">
        <v>900</v>
      </c>
      <c r="L90" s="153" t="s">
        <v>131</v>
      </c>
      <c r="M90" s="146"/>
      <c r="N90" s="154">
        <v>1.2</v>
      </c>
      <c r="O90" s="148" t="s">
        <v>232</v>
      </c>
      <c r="P90" s="128">
        <f>IFERROR(VLOOKUP(L90,NiceHash!$S$3:$W$33,4,FALSE)*N90,0)</f>
        <v>4.94161236E-2</v>
      </c>
      <c r="Q90" s="121"/>
      <c r="R90" s="120"/>
      <c r="S90" s="128">
        <f>IFERROR(VLOOKUP(M90,NiceHash!$S$3:$W$33,4,FALSE)*Q90,0)</f>
        <v>0</v>
      </c>
      <c r="T90" s="132">
        <f t="shared" si="1"/>
        <v>4.94161236E-2</v>
      </c>
      <c r="U90" s="124"/>
      <c r="V90" s="136"/>
      <c r="X90" s="138"/>
      <c r="Y90" s="138" t="s">
        <v>404</v>
      </c>
      <c r="Z90" s="138" t="s">
        <v>405</v>
      </c>
    </row>
    <row r="91" spans="1:26" x14ac:dyDescent="0.25">
      <c r="A91" s="146" t="s">
        <v>284</v>
      </c>
      <c r="B91" s="147" t="s">
        <v>292</v>
      </c>
      <c r="C91" s="146" t="s">
        <v>285</v>
      </c>
      <c r="D91" s="147" t="s">
        <v>293</v>
      </c>
      <c r="E91" s="148" t="s">
        <v>406</v>
      </c>
      <c r="F91" s="148">
        <v>240</v>
      </c>
      <c r="G91" s="147"/>
      <c r="H91" s="147"/>
      <c r="I91" s="148"/>
      <c r="J91" s="149">
        <v>780</v>
      </c>
      <c r="K91" s="149">
        <v>800</v>
      </c>
      <c r="L91" s="153" t="s">
        <v>131</v>
      </c>
      <c r="M91" s="146"/>
      <c r="N91" s="154">
        <v>2.5</v>
      </c>
      <c r="O91" s="148" t="s">
        <v>232</v>
      </c>
      <c r="P91" s="128">
        <f>IFERROR(VLOOKUP(L91,NiceHash!$S$3:$W$33,4,FALSE)*N91,0)</f>
        <v>0.1029502575</v>
      </c>
      <c r="Q91" s="121"/>
      <c r="R91" s="120"/>
      <c r="S91" s="128">
        <f>IFERROR(VLOOKUP(M91,NiceHash!$S$3:$W$33,4,FALSE)*Q91,0)</f>
        <v>0</v>
      </c>
      <c r="T91" s="132">
        <f t="shared" si="1"/>
        <v>0.1029502575</v>
      </c>
      <c r="U91" s="124"/>
      <c r="V91" s="136"/>
      <c r="X91" s="138"/>
      <c r="Y91" s="138" t="s">
        <v>408</v>
      </c>
      <c r="Z91" s="138" t="s">
        <v>389</v>
      </c>
    </row>
    <row r="92" spans="1:26" x14ac:dyDescent="0.25">
      <c r="A92" s="146" t="s">
        <v>284</v>
      </c>
      <c r="B92" s="147" t="s">
        <v>297</v>
      </c>
      <c r="C92" s="146" t="s">
        <v>285</v>
      </c>
      <c r="D92" s="147" t="s">
        <v>293</v>
      </c>
      <c r="E92" s="148" t="s">
        <v>406</v>
      </c>
      <c r="F92" s="148">
        <v>240</v>
      </c>
      <c r="G92" s="147"/>
      <c r="H92" s="147"/>
      <c r="I92" s="148"/>
      <c r="J92" s="149">
        <v>800</v>
      </c>
      <c r="K92" s="149">
        <v>800</v>
      </c>
      <c r="L92" s="147" t="s">
        <v>11</v>
      </c>
      <c r="M92" s="146"/>
      <c r="N92" s="151">
        <v>2.2000000000000002</v>
      </c>
      <c r="O92" s="148" t="s">
        <v>232</v>
      </c>
      <c r="P92" s="128">
        <f>IFERROR(VLOOKUP(L92,NiceHash!$S$3:$W$33,4,FALSE)*N92,0)</f>
        <v>3.1975138799999998E-4</v>
      </c>
      <c r="Q92" s="121"/>
      <c r="R92" s="120"/>
      <c r="S92" s="128">
        <f>IFERROR(VLOOKUP(M92,NiceHash!$S$3:$W$33,4,FALSE)*Q92,0)</f>
        <v>0</v>
      </c>
      <c r="T92" s="132">
        <f t="shared" si="1"/>
        <v>3.1975138799999998E-4</v>
      </c>
      <c r="U92" s="124"/>
      <c r="V92" s="136"/>
      <c r="X92" s="138"/>
      <c r="Y92" s="138" t="s">
        <v>353</v>
      </c>
      <c r="Z92" s="138" t="s">
        <v>407</v>
      </c>
    </row>
    <row r="93" spans="1:26" x14ac:dyDescent="0.25">
      <c r="A93" s="146" t="s">
        <v>284</v>
      </c>
      <c r="B93" s="147" t="s">
        <v>297</v>
      </c>
      <c r="C93" s="146" t="s">
        <v>285</v>
      </c>
      <c r="D93" s="147" t="s">
        <v>293</v>
      </c>
      <c r="E93" s="148" t="s">
        <v>406</v>
      </c>
      <c r="F93" s="148">
        <v>240</v>
      </c>
      <c r="G93" s="147"/>
      <c r="H93" s="147"/>
      <c r="I93" s="148"/>
      <c r="J93" s="149">
        <v>800</v>
      </c>
      <c r="K93" s="149">
        <v>800</v>
      </c>
      <c r="L93" s="147" t="s">
        <v>11</v>
      </c>
      <c r="M93" s="146"/>
      <c r="N93" s="151">
        <v>2.2000000000000002</v>
      </c>
      <c r="O93" s="148" t="s">
        <v>232</v>
      </c>
      <c r="P93" s="128">
        <f>IFERROR(VLOOKUP(L93,NiceHash!$S$3:$W$33,4,FALSE)*N93,0)</f>
        <v>3.1975138799999998E-4</v>
      </c>
      <c r="Q93" s="121"/>
      <c r="R93" s="120"/>
      <c r="S93" s="128">
        <f>IFERROR(VLOOKUP(M93,NiceHash!$S$3:$W$33,4,FALSE)*Q93,0)</f>
        <v>0</v>
      </c>
      <c r="T93" s="132">
        <f t="shared" si="1"/>
        <v>3.1975138799999998E-4</v>
      </c>
      <c r="U93" s="124"/>
      <c r="V93" s="136"/>
      <c r="X93" s="138"/>
      <c r="Y93" s="138" t="s">
        <v>353</v>
      </c>
      <c r="Z93" s="138" t="s">
        <v>407</v>
      </c>
    </row>
    <row r="94" spans="1:26" x14ac:dyDescent="0.25">
      <c r="A94" s="146" t="s">
        <v>284</v>
      </c>
      <c r="B94" s="147" t="s">
        <v>331</v>
      </c>
      <c r="C94" s="146" t="s">
        <v>285</v>
      </c>
      <c r="D94" s="147" t="s">
        <v>293</v>
      </c>
      <c r="E94" s="148" t="s">
        <v>406</v>
      </c>
      <c r="F94" s="148">
        <v>250</v>
      </c>
      <c r="G94" s="147"/>
      <c r="H94" s="147"/>
      <c r="I94" s="148"/>
      <c r="J94" s="149">
        <v>1030</v>
      </c>
      <c r="K94" s="149">
        <v>800</v>
      </c>
      <c r="L94" s="153" t="s">
        <v>131</v>
      </c>
      <c r="M94" s="146"/>
      <c r="N94" s="154">
        <v>3</v>
      </c>
      <c r="O94" s="148" t="s">
        <v>232</v>
      </c>
      <c r="P94" s="128">
        <f>IFERROR(VLOOKUP(L94,NiceHash!$S$3:$W$33,4,FALSE)*N94,0)</f>
        <v>0.12354030900000001</v>
      </c>
      <c r="Q94" s="121"/>
      <c r="R94" s="120"/>
      <c r="S94" s="128">
        <f>IFERROR(VLOOKUP(M94,NiceHash!$S$3:$W$33,4,FALSE)*Q94,0)</f>
        <v>0</v>
      </c>
      <c r="T94" s="132">
        <f t="shared" si="1"/>
        <v>0.12354030900000001</v>
      </c>
      <c r="U94" s="124"/>
      <c r="V94" s="136"/>
      <c r="X94" s="138"/>
      <c r="Y94" s="138" t="s">
        <v>303</v>
      </c>
      <c r="Z94" s="138" t="s">
        <v>326</v>
      </c>
    </row>
    <row r="95" spans="1:26" x14ac:dyDescent="0.25">
      <c r="A95" s="146" t="s">
        <v>284</v>
      </c>
      <c r="B95" s="147" t="s">
        <v>331</v>
      </c>
      <c r="C95" s="146" t="s">
        <v>285</v>
      </c>
      <c r="D95" s="147" t="s">
        <v>293</v>
      </c>
      <c r="E95" s="148" t="s">
        <v>406</v>
      </c>
      <c r="F95" s="148" t="s">
        <v>409</v>
      </c>
      <c r="G95" s="147" t="s">
        <v>218</v>
      </c>
      <c r="H95" s="147"/>
      <c r="I95" s="148"/>
      <c r="J95" s="149">
        <v>1075</v>
      </c>
      <c r="K95" s="149">
        <v>1500</v>
      </c>
      <c r="L95" s="147" t="s">
        <v>289</v>
      </c>
      <c r="M95" s="146"/>
      <c r="N95" s="150">
        <v>0.61799999999999999</v>
      </c>
      <c r="O95" s="148" t="s">
        <v>115</v>
      </c>
      <c r="P95" s="128">
        <f>IFERROR(VLOOKUP(L95,NiceHash!$S$3:$W$33,4,FALSE)*N95,0)</f>
        <v>3.7425446549999998E-2</v>
      </c>
      <c r="Q95" s="121"/>
      <c r="R95" s="120"/>
      <c r="S95" s="128">
        <f>IFERROR(VLOOKUP(M95,NiceHash!$S$3:$W$33,4,FALSE)*Q95,0)</f>
        <v>0</v>
      </c>
      <c r="T95" s="132">
        <f t="shared" si="1"/>
        <v>3.7425446549999998E-2</v>
      </c>
      <c r="U95" s="124"/>
      <c r="V95" s="136"/>
      <c r="X95" s="138"/>
      <c r="Y95" s="138" t="s">
        <v>334</v>
      </c>
      <c r="Z95" s="138" t="s">
        <v>351</v>
      </c>
    </row>
    <row r="96" spans="1:26" x14ac:dyDescent="0.25">
      <c r="A96" s="146" t="s">
        <v>284</v>
      </c>
      <c r="B96" s="147" t="s">
        <v>311</v>
      </c>
      <c r="C96" s="146" t="s">
        <v>285</v>
      </c>
      <c r="D96" s="147" t="s">
        <v>293</v>
      </c>
      <c r="E96" s="148" t="s">
        <v>406</v>
      </c>
      <c r="F96" s="148" t="s">
        <v>409</v>
      </c>
      <c r="G96" s="147" t="s">
        <v>218</v>
      </c>
      <c r="H96" s="147"/>
      <c r="I96" s="148"/>
      <c r="J96" s="149">
        <v>1188</v>
      </c>
      <c r="K96" s="149">
        <v>6500</v>
      </c>
      <c r="L96" s="153" t="s">
        <v>131</v>
      </c>
      <c r="M96" s="146"/>
      <c r="N96" s="154">
        <v>12</v>
      </c>
      <c r="O96" s="148" t="s">
        <v>232</v>
      </c>
      <c r="P96" s="128">
        <f>IFERROR(VLOOKUP(L96,NiceHash!$S$3:$W$33,4,FALSE)*N96,0)</f>
        <v>0.49416123600000006</v>
      </c>
      <c r="Q96" s="121"/>
      <c r="R96" s="120"/>
      <c r="S96" s="128">
        <f>IFERROR(VLOOKUP(M96,NiceHash!$S$3:$W$33,4,FALSE)*Q96,0)</f>
        <v>0</v>
      </c>
      <c r="T96" s="132">
        <f t="shared" si="1"/>
        <v>0.49416123600000006</v>
      </c>
      <c r="U96" s="124"/>
      <c r="V96" s="136"/>
      <c r="X96" s="138"/>
      <c r="Y96" s="138" t="s">
        <v>410</v>
      </c>
      <c r="Z96" s="138" t="s">
        <v>411</v>
      </c>
    </row>
    <row r="97" spans="1:26" x14ac:dyDescent="0.25">
      <c r="A97" s="146" t="s">
        <v>284</v>
      </c>
      <c r="B97" s="147" t="s">
        <v>297</v>
      </c>
      <c r="C97" s="146" t="s">
        <v>285</v>
      </c>
      <c r="D97" s="147" t="s">
        <v>293</v>
      </c>
      <c r="E97" s="148" t="s">
        <v>406</v>
      </c>
      <c r="F97" s="148" t="s">
        <v>409</v>
      </c>
      <c r="G97" s="147" t="s">
        <v>218</v>
      </c>
      <c r="H97" s="147"/>
      <c r="I97" s="148"/>
      <c r="J97" s="149">
        <v>1304</v>
      </c>
      <c r="K97" s="149">
        <v>1690</v>
      </c>
      <c r="L97" s="153" t="s">
        <v>131</v>
      </c>
      <c r="M97" s="146"/>
      <c r="N97" s="154">
        <v>4.8</v>
      </c>
      <c r="O97" s="148" t="s">
        <v>232</v>
      </c>
      <c r="P97" s="128">
        <f>IFERROR(VLOOKUP(L97,NiceHash!$S$3:$W$33,4,FALSE)*N97,0)</f>
        <v>0.1976644944</v>
      </c>
      <c r="Q97" s="121"/>
      <c r="R97" s="120"/>
      <c r="S97" s="128">
        <f>IFERROR(VLOOKUP(M97,NiceHash!$S$3:$W$33,4,FALSE)*Q97,0)</f>
        <v>0</v>
      </c>
      <c r="T97" s="132">
        <f t="shared" si="1"/>
        <v>0.1976644944</v>
      </c>
      <c r="U97" s="124"/>
      <c r="V97" s="136"/>
      <c r="X97" s="138"/>
      <c r="Y97" s="138" t="s">
        <v>303</v>
      </c>
      <c r="Z97" s="138" t="s">
        <v>412</v>
      </c>
    </row>
    <row r="98" spans="1:26" x14ac:dyDescent="0.25">
      <c r="A98" s="146" t="s">
        <v>284</v>
      </c>
      <c r="B98" s="147" t="s">
        <v>292</v>
      </c>
      <c r="C98" s="146" t="s">
        <v>285</v>
      </c>
      <c r="D98" s="147" t="s">
        <v>293</v>
      </c>
      <c r="E98" s="148" t="s">
        <v>406</v>
      </c>
      <c r="F98" s="148" t="s">
        <v>409</v>
      </c>
      <c r="G98" s="147" t="s">
        <v>218</v>
      </c>
      <c r="H98" s="147"/>
      <c r="I98" s="148"/>
      <c r="J98" s="149">
        <v>1150</v>
      </c>
      <c r="K98" s="149">
        <v>1720</v>
      </c>
      <c r="L98" s="153" t="s">
        <v>131</v>
      </c>
      <c r="M98" s="146"/>
      <c r="N98" s="154">
        <v>5.16</v>
      </c>
      <c r="O98" s="148" t="s">
        <v>232</v>
      </c>
      <c r="P98" s="128">
        <f>IFERROR(VLOOKUP(L98,NiceHash!$S$3:$W$33,4,FALSE)*N98,0)</f>
        <v>0.21248933148000002</v>
      </c>
      <c r="Q98" s="121"/>
      <c r="R98" s="120"/>
      <c r="S98" s="128">
        <f>IFERROR(VLOOKUP(M98,NiceHash!$S$3:$W$33,4,FALSE)*Q98,0)</f>
        <v>0</v>
      </c>
      <c r="T98" s="132">
        <f t="shared" si="1"/>
        <v>0.21248933148000002</v>
      </c>
      <c r="U98" s="124"/>
      <c r="V98" s="136"/>
      <c r="X98" s="138"/>
      <c r="Y98" s="138" t="s">
        <v>338</v>
      </c>
      <c r="Z98" s="138" t="s">
        <v>360</v>
      </c>
    </row>
    <row r="99" spans="1:26" x14ac:dyDescent="0.25">
      <c r="A99" s="146" t="s">
        <v>284</v>
      </c>
      <c r="B99" s="147" t="s">
        <v>292</v>
      </c>
      <c r="C99" s="146" t="s">
        <v>285</v>
      </c>
      <c r="D99" s="147" t="s">
        <v>293</v>
      </c>
      <c r="E99" s="148" t="s">
        <v>406</v>
      </c>
      <c r="F99" s="148" t="s">
        <v>409</v>
      </c>
      <c r="G99" s="147" t="s">
        <v>218</v>
      </c>
      <c r="H99" s="147"/>
      <c r="I99" s="148"/>
      <c r="J99" s="149">
        <v>950</v>
      </c>
      <c r="K99" s="149">
        <v>1050</v>
      </c>
      <c r="L99" s="153" t="s">
        <v>131</v>
      </c>
      <c r="M99" s="146"/>
      <c r="N99" s="154">
        <v>15</v>
      </c>
      <c r="O99" s="148" t="s">
        <v>232</v>
      </c>
      <c r="P99" s="128">
        <f>IFERROR(VLOOKUP(L99,NiceHash!$S$3:$W$33,4,FALSE)*N99,0)</f>
        <v>0.61770154500000007</v>
      </c>
      <c r="Q99" s="121"/>
      <c r="R99" s="120"/>
      <c r="S99" s="128">
        <f>IFERROR(VLOOKUP(M99,NiceHash!$S$3:$W$33,4,FALSE)*Q99,0)</f>
        <v>0</v>
      </c>
      <c r="T99" s="132">
        <f t="shared" si="1"/>
        <v>0.61770154500000007</v>
      </c>
      <c r="U99" s="124"/>
      <c r="V99" s="136"/>
      <c r="X99" s="138"/>
      <c r="Y99" s="138" t="s">
        <v>415</v>
      </c>
      <c r="Z99" s="138" t="s">
        <v>416</v>
      </c>
    </row>
    <row r="100" spans="1:26" x14ac:dyDescent="0.25">
      <c r="A100" s="146" t="s">
        <v>284</v>
      </c>
      <c r="B100" s="147" t="s">
        <v>331</v>
      </c>
      <c r="C100" s="146" t="s">
        <v>285</v>
      </c>
      <c r="D100" s="147" t="s">
        <v>293</v>
      </c>
      <c r="E100" s="148" t="s">
        <v>406</v>
      </c>
      <c r="F100" s="148" t="s">
        <v>409</v>
      </c>
      <c r="G100" s="147" t="s">
        <v>218</v>
      </c>
      <c r="H100" s="147"/>
      <c r="I100" s="148"/>
      <c r="J100" s="149">
        <v>1010</v>
      </c>
      <c r="K100" s="149">
        <v>1500</v>
      </c>
      <c r="L100" s="147" t="s">
        <v>11</v>
      </c>
      <c r="M100" s="146"/>
      <c r="N100" s="151">
        <v>0.61799999999999999</v>
      </c>
      <c r="O100" s="148" t="s">
        <v>232</v>
      </c>
      <c r="P100" s="128">
        <f>IFERROR(VLOOKUP(L100,NiceHash!$S$3:$W$33,4,FALSE)*N100,0)</f>
        <v>8.9821071719999994E-5</v>
      </c>
      <c r="Q100" s="121"/>
      <c r="R100" s="120"/>
      <c r="S100" s="128">
        <f>IFERROR(VLOOKUP(M100,NiceHash!$S$3:$W$33,4,FALSE)*Q100,0)</f>
        <v>0</v>
      </c>
      <c r="T100" s="132">
        <f t="shared" si="1"/>
        <v>8.9821071719999994E-5</v>
      </c>
      <c r="U100" s="124"/>
      <c r="V100" s="136"/>
      <c r="X100" s="138"/>
      <c r="Y100" s="138" t="s">
        <v>413</v>
      </c>
      <c r="Z100" s="138" t="s">
        <v>414</v>
      </c>
    </row>
    <row r="101" spans="1:26" x14ac:dyDescent="0.25">
      <c r="A101" s="146" t="s">
        <v>284</v>
      </c>
      <c r="B101" s="147" t="s">
        <v>285</v>
      </c>
      <c r="C101" s="146" t="s">
        <v>285</v>
      </c>
      <c r="D101" s="147" t="s">
        <v>293</v>
      </c>
      <c r="E101" s="148" t="s">
        <v>406</v>
      </c>
      <c r="F101" s="148">
        <v>265</v>
      </c>
      <c r="G101" s="147"/>
      <c r="H101" s="147"/>
      <c r="I101" s="148"/>
      <c r="J101" s="149">
        <v>1050</v>
      </c>
      <c r="K101" s="149">
        <v>1500</v>
      </c>
      <c r="L101" s="153" t="s">
        <v>131</v>
      </c>
      <c r="M101" s="146"/>
      <c r="N101" s="154">
        <v>14.265000000000001</v>
      </c>
      <c r="O101" s="148" t="s">
        <v>232</v>
      </c>
      <c r="P101" s="128">
        <f>IFERROR(VLOOKUP(L101,NiceHash!$S$3:$W$33,4,FALSE)*N101,0)</f>
        <v>0.58743416929500003</v>
      </c>
      <c r="Q101" s="121"/>
      <c r="R101" s="120"/>
      <c r="S101" s="128">
        <f>IFERROR(VLOOKUP(M101,NiceHash!$S$3:$W$33,4,FALSE)*Q101,0)</f>
        <v>0</v>
      </c>
      <c r="T101" s="132">
        <f t="shared" si="1"/>
        <v>0.58743416929500003</v>
      </c>
      <c r="U101" s="124"/>
      <c r="V101" s="136"/>
      <c r="X101" s="138"/>
      <c r="Y101" s="138" t="s">
        <v>318</v>
      </c>
      <c r="Z101" s="138">
        <v>16.2</v>
      </c>
    </row>
    <row r="102" spans="1:26" x14ac:dyDescent="0.25">
      <c r="A102" s="146" t="s">
        <v>284</v>
      </c>
      <c r="B102" s="147" t="s">
        <v>285</v>
      </c>
      <c r="C102" s="146" t="s">
        <v>285</v>
      </c>
      <c r="D102" s="147" t="s">
        <v>293</v>
      </c>
      <c r="E102" s="148" t="s">
        <v>406</v>
      </c>
      <c r="F102" s="148">
        <v>265</v>
      </c>
      <c r="G102" s="147"/>
      <c r="H102" s="147"/>
      <c r="I102" s="148"/>
      <c r="J102" s="149">
        <v>1040</v>
      </c>
      <c r="K102" s="149">
        <v>1500</v>
      </c>
      <c r="L102" s="153" t="s">
        <v>131</v>
      </c>
      <c r="M102" s="146"/>
      <c r="N102" s="154">
        <v>13.5</v>
      </c>
      <c r="O102" s="148" t="s">
        <v>232</v>
      </c>
      <c r="P102" s="128">
        <f>IFERROR(VLOOKUP(L102,NiceHash!$S$3:$W$33,4,FALSE)*N102,0)</f>
        <v>0.55593139050000007</v>
      </c>
      <c r="Q102" s="121"/>
      <c r="R102" s="120"/>
      <c r="S102" s="128">
        <f>IFERROR(VLOOKUP(M102,NiceHash!$S$3:$W$33,4,FALSE)*Q102,0)</f>
        <v>0</v>
      </c>
      <c r="T102" s="132">
        <f t="shared" si="1"/>
        <v>0.55593139050000007</v>
      </c>
      <c r="U102" s="124"/>
      <c r="V102" s="136"/>
      <c r="X102" s="138"/>
      <c r="Y102" s="138" t="s">
        <v>318</v>
      </c>
      <c r="Z102" s="138" t="s">
        <v>417</v>
      </c>
    </row>
    <row r="103" spans="1:26" x14ac:dyDescent="0.25">
      <c r="A103" s="146" t="s">
        <v>284</v>
      </c>
      <c r="B103" s="147" t="s">
        <v>344</v>
      </c>
      <c r="C103" s="146" t="s">
        <v>285</v>
      </c>
      <c r="D103" s="147" t="s">
        <v>293</v>
      </c>
      <c r="E103" s="148" t="s">
        <v>406</v>
      </c>
      <c r="F103" s="148">
        <v>265</v>
      </c>
      <c r="G103" s="147"/>
      <c r="H103" s="147"/>
      <c r="I103" s="148"/>
      <c r="J103" s="149">
        <v>1050</v>
      </c>
      <c r="K103" s="149">
        <v>1400</v>
      </c>
      <c r="L103" s="153" t="s">
        <v>131</v>
      </c>
      <c r="M103" s="146"/>
      <c r="N103" s="154">
        <v>14.5</v>
      </c>
      <c r="O103" s="148" t="s">
        <v>232</v>
      </c>
      <c r="P103" s="128">
        <f>IFERROR(VLOOKUP(L103,NiceHash!$S$3:$W$33,4,FALSE)*N103,0)</f>
        <v>0.59711149350000003</v>
      </c>
      <c r="Q103" s="121"/>
      <c r="R103" s="120"/>
      <c r="S103" s="128">
        <f>IFERROR(VLOOKUP(M103,NiceHash!$S$3:$W$33,4,FALSE)*Q103,0)</f>
        <v>0</v>
      </c>
      <c r="T103" s="132">
        <f t="shared" si="1"/>
        <v>0.59711149350000003</v>
      </c>
      <c r="U103" s="124"/>
      <c r="V103" s="136"/>
      <c r="X103" s="138"/>
      <c r="Y103" s="138" t="s">
        <v>312</v>
      </c>
      <c r="Z103" s="138" t="s">
        <v>341</v>
      </c>
    </row>
    <row r="104" spans="1:26" x14ac:dyDescent="0.25">
      <c r="A104" s="146" t="s">
        <v>284</v>
      </c>
      <c r="B104" s="147" t="s">
        <v>324</v>
      </c>
      <c r="C104" s="146" t="s">
        <v>285</v>
      </c>
      <c r="D104" s="147" t="s">
        <v>293</v>
      </c>
      <c r="E104" s="148" t="s">
        <v>406</v>
      </c>
      <c r="F104" s="148" t="s">
        <v>149</v>
      </c>
      <c r="G104" s="147" t="s">
        <v>126</v>
      </c>
      <c r="H104" s="147"/>
      <c r="I104" s="148"/>
      <c r="J104" s="149">
        <v>1070</v>
      </c>
      <c r="K104" s="149">
        <v>1500</v>
      </c>
      <c r="L104" s="153" t="s">
        <v>131</v>
      </c>
      <c r="M104" s="146"/>
      <c r="N104" s="154">
        <v>4.3</v>
      </c>
      <c r="O104" s="148" t="s">
        <v>232</v>
      </c>
      <c r="P104" s="128">
        <f>IFERROR(VLOOKUP(L104,NiceHash!$S$3:$W$33,4,FALSE)*N104,0)</f>
        <v>0.17707444290000002</v>
      </c>
      <c r="Q104" s="121"/>
      <c r="R104" s="120"/>
      <c r="S104" s="128">
        <f>IFERROR(VLOOKUP(M104,NiceHash!$S$3:$W$33,4,FALSE)*Q104,0)</f>
        <v>0</v>
      </c>
      <c r="T104" s="132">
        <f t="shared" si="1"/>
        <v>0.17707444290000002</v>
      </c>
      <c r="U104" s="124"/>
      <c r="V104" s="136"/>
      <c r="X104" s="138"/>
      <c r="Y104" s="138" t="s">
        <v>418</v>
      </c>
      <c r="Z104" s="138" t="s">
        <v>351</v>
      </c>
    </row>
    <row r="105" spans="1:26" x14ac:dyDescent="0.25">
      <c r="A105" s="146" t="s">
        <v>284</v>
      </c>
      <c r="B105" s="147" t="s">
        <v>297</v>
      </c>
      <c r="C105" s="146" t="s">
        <v>285</v>
      </c>
      <c r="D105" s="147" t="s">
        <v>293</v>
      </c>
      <c r="E105" s="148" t="s">
        <v>406</v>
      </c>
      <c r="F105" s="148" t="s">
        <v>149</v>
      </c>
      <c r="G105" s="147" t="s">
        <v>126</v>
      </c>
      <c r="H105" s="147"/>
      <c r="I105" s="148"/>
      <c r="J105" s="149">
        <v>1100</v>
      </c>
      <c r="K105" s="149">
        <v>6500</v>
      </c>
      <c r="L105" s="153" t="s">
        <v>131</v>
      </c>
      <c r="M105" s="146"/>
      <c r="N105" s="154">
        <v>4.4000000000000004</v>
      </c>
      <c r="O105" s="148" t="s">
        <v>232</v>
      </c>
      <c r="P105" s="128">
        <f>IFERROR(VLOOKUP(L105,NiceHash!$S$3:$W$33,4,FALSE)*N105,0)</f>
        <v>0.18119245320000002</v>
      </c>
      <c r="Q105" s="121"/>
      <c r="R105" s="120"/>
      <c r="S105" s="128">
        <f>IFERROR(VLOOKUP(M105,NiceHash!$S$3:$W$33,4,FALSE)*Q105,0)</f>
        <v>0</v>
      </c>
      <c r="T105" s="132">
        <f t="shared" si="1"/>
        <v>0.18119245320000002</v>
      </c>
      <c r="U105" s="124"/>
      <c r="V105" s="136"/>
      <c r="X105" s="138"/>
      <c r="Y105" s="138" t="s">
        <v>419</v>
      </c>
      <c r="Z105" s="138" t="s">
        <v>354</v>
      </c>
    </row>
    <row r="106" spans="1:26" x14ac:dyDescent="0.25">
      <c r="A106" s="146" t="s">
        <v>284</v>
      </c>
      <c r="B106" s="147" t="s">
        <v>344</v>
      </c>
      <c r="C106" s="146" t="s">
        <v>285</v>
      </c>
      <c r="D106" s="147" t="s">
        <v>293</v>
      </c>
      <c r="E106" s="148" t="s">
        <v>406</v>
      </c>
      <c r="F106" s="148">
        <v>360</v>
      </c>
      <c r="G106" s="147"/>
      <c r="H106" s="147"/>
      <c r="I106" s="148"/>
      <c r="J106" s="149">
        <v>1100</v>
      </c>
      <c r="K106" s="149">
        <v>1500</v>
      </c>
      <c r="L106" s="147" t="s">
        <v>289</v>
      </c>
      <c r="M106" s="146"/>
      <c r="N106" s="150">
        <v>1.5</v>
      </c>
      <c r="O106" s="148" t="s">
        <v>115</v>
      </c>
      <c r="P106" s="128">
        <f>IFERROR(VLOOKUP(L106,NiceHash!$S$3:$W$33,4,FALSE)*N106,0)</f>
        <v>9.0838462499999995E-2</v>
      </c>
      <c r="Q106" s="121"/>
      <c r="R106" s="120"/>
      <c r="S106" s="128">
        <f>IFERROR(VLOOKUP(M106,NiceHash!$S$3:$W$33,4,FALSE)*Q106,0)</f>
        <v>0</v>
      </c>
      <c r="T106" s="132">
        <f t="shared" si="1"/>
        <v>9.0838462499999995E-2</v>
      </c>
      <c r="U106" s="124"/>
      <c r="V106" s="136"/>
      <c r="X106" s="138"/>
      <c r="Y106" s="138" t="s">
        <v>421</v>
      </c>
      <c r="Z106" s="138">
        <v>15.12</v>
      </c>
    </row>
    <row r="107" spans="1:26" x14ac:dyDescent="0.25">
      <c r="A107" s="146" t="s">
        <v>284</v>
      </c>
      <c r="B107" s="147" t="s">
        <v>285</v>
      </c>
      <c r="C107" s="146" t="s">
        <v>285</v>
      </c>
      <c r="D107" s="147" t="s">
        <v>293</v>
      </c>
      <c r="E107" s="148" t="s">
        <v>406</v>
      </c>
      <c r="F107" s="148">
        <v>360</v>
      </c>
      <c r="G107" s="147"/>
      <c r="H107" s="147"/>
      <c r="I107" s="148"/>
      <c r="J107" s="149">
        <v>1060</v>
      </c>
      <c r="K107" s="149">
        <v>1500</v>
      </c>
      <c r="L107" s="153" t="s">
        <v>131</v>
      </c>
      <c r="M107" s="146"/>
      <c r="N107" s="154">
        <v>10</v>
      </c>
      <c r="O107" s="148" t="s">
        <v>232</v>
      </c>
      <c r="P107" s="128">
        <f>IFERROR(VLOOKUP(L107,NiceHash!$S$3:$W$33,4,FALSE)*N107,0)</f>
        <v>0.41180103000000001</v>
      </c>
      <c r="Q107" s="121"/>
      <c r="R107" s="120"/>
      <c r="S107" s="128">
        <f>IFERROR(VLOOKUP(M107,NiceHash!$S$3:$W$33,4,FALSE)*Q107,0)</f>
        <v>0</v>
      </c>
      <c r="T107" s="132">
        <f t="shared" si="1"/>
        <v>0.41180103000000001</v>
      </c>
      <c r="U107" s="124"/>
      <c r="V107" s="136"/>
      <c r="X107" s="138"/>
      <c r="Y107" s="138" t="s">
        <v>312</v>
      </c>
      <c r="Z107" s="138" t="s">
        <v>420</v>
      </c>
    </row>
    <row r="108" spans="1:26" x14ac:dyDescent="0.25">
      <c r="A108" s="146" t="s">
        <v>284</v>
      </c>
      <c r="B108" s="147" t="s">
        <v>311</v>
      </c>
      <c r="C108" s="146" t="s">
        <v>285</v>
      </c>
      <c r="D108" s="147" t="s">
        <v>293</v>
      </c>
      <c r="E108" s="148" t="s">
        <v>406</v>
      </c>
      <c r="F108" s="148">
        <v>360</v>
      </c>
      <c r="G108" s="147"/>
      <c r="H108" s="147"/>
      <c r="I108" s="148"/>
      <c r="J108" s="149">
        <v>1200</v>
      </c>
      <c r="K108" s="149">
        <v>1625</v>
      </c>
      <c r="L108" s="147" t="s">
        <v>22</v>
      </c>
      <c r="M108" s="146"/>
      <c r="N108" s="151">
        <v>2.68</v>
      </c>
      <c r="O108" s="148" t="s">
        <v>232</v>
      </c>
      <c r="P108" s="128">
        <f>IFERROR(VLOOKUP(L108,NiceHash!$S$3:$W$33,4,FALSE)*N108,0)</f>
        <v>7.8208185779640005E-2</v>
      </c>
      <c r="Q108" s="121"/>
      <c r="R108" s="120"/>
      <c r="S108" s="128">
        <f>IFERROR(VLOOKUP(M108,NiceHash!$S$3:$W$33,4,FALSE)*Q108,0)</f>
        <v>0</v>
      </c>
      <c r="T108" s="132">
        <f t="shared" si="1"/>
        <v>7.8208185779640005E-2</v>
      </c>
      <c r="U108" s="124"/>
      <c r="V108" s="136"/>
      <c r="X108" s="138"/>
      <c r="Y108" s="138" t="s">
        <v>353</v>
      </c>
      <c r="Z108" s="138" t="s">
        <v>354</v>
      </c>
    </row>
    <row r="109" spans="1:26" x14ac:dyDescent="0.25">
      <c r="A109" s="146" t="s">
        <v>284</v>
      </c>
      <c r="B109" s="147" t="s">
        <v>297</v>
      </c>
      <c r="C109" s="146" t="s">
        <v>285</v>
      </c>
      <c r="D109" s="147" t="s">
        <v>293</v>
      </c>
      <c r="E109" s="148" t="s">
        <v>406</v>
      </c>
      <c r="F109" s="148" t="s">
        <v>168</v>
      </c>
      <c r="G109" s="147" t="s">
        <v>422</v>
      </c>
      <c r="H109" s="147"/>
      <c r="I109" s="148" t="s">
        <v>150</v>
      </c>
      <c r="J109" s="149">
        <v>1175</v>
      </c>
      <c r="K109" s="149">
        <v>1600</v>
      </c>
      <c r="L109" s="153" t="s">
        <v>131</v>
      </c>
      <c r="M109" s="146"/>
      <c r="N109" s="154">
        <v>14.5</v>
      </c>
      <c r="O109" s="148" t="s">
        <v>232</v>
      </c>
      <c r="P109" s="128">
        <f>IFERROR(VLOOKUP(L109,NiceHash!$S$3:$W$33,4,FALSE)*N109,0)</f>
        <v>0.59711149350000003</v>
      </c>
      <c r="Q109" s="121"/>
      <c r="R109" s="120"/>
      <c r="S109" s="128">
        <f>IFERROR(VLOOKUP(M109,NiceHash!$S$3:$W$33,4,FALSE)*Q109,0)</f>
        <v>0</v>
      </c>
      <c r="T109" s="132">
        <f t="shared" si="1"/>
        <v>0.59711149350000003</v>
      </c>
      <c r="U109" s="124"/>
      <c r="V109" s="136"/>
      <c r="X109" s="138"/>
      <c r="Y109" s="138" t="s">
        <v>423</v>
      </c>
      <c r="Z109" s="138" t="s">
        <v>424</v>
      </c>
    </row>
    <row r="110" spans="1:26" x14ac:dyDescent="0.25">
      <c r="A110" s="146" t="s">
        <v>284</v>
      </c>
      <c r="B110" s="147" t="s">
        <v>297</v>
      </c>
      <c r="C110" s="146" t="s">
        <v>285</v>
      </c>
      <c r="D110" s="147" t="s">
        <v>293</v>
      </c>
      <c r="E110" s="148" t="s">
        <v>406</v>
      </c>
      <c r="F110" s="148" t="s">
        <v>168</v>
      </c>
      <c r="G110" s="147" t="s">
        <v>422</v>
      </c>
      <c r="H110" s="147"/>
      <c r="I110" s="148" t="s">
        <v>150</v>
      </c>
      <c r="J110" s="149">
        <v>1150</v>
      </c>
      <c r="K110" s="149">
        <v>1500</v>
      </c>
      <c r="L110" s="147" t="s">
        <v>16</v>
      </c>
      <c r="M110" s="146"/>
      <c r="N110" s="152">
        <v>270</v>
      </c>
      <c r="O110" s="148" t="s">
        <v>223</v>
      </c>
      <c r="P110" s="128">
        <f>IFERROR(VLOOKUP(L110,NiceHash!$S$3:$W$33,4,FALSE)*N110,0)</f>
        <v>0.25442036576999999</v>
      </c>
      <c r="Q110" s="121"/>
      <c r="R110" s="120"/>
      <c r="S110" s="128">
        <f>IFERROR(VLOOKUP(M110,NiceHash!$S$3:$W$33,4,FALSE)*Q110,0)</f>
        <v>0</v>
      </c>
      <c r="T110" s="132">
        <f t="shared" si="1"/>
        <v>0.25442036576999999</v>
      </c>
      <c r="U110" s="124"/>
      <c r="V110" s="136"/>
      <c r="X110" s="138"/>
      <c r="Y110" s="138" t="s">
        <v>425</v>
      </c>
      <c r="Z110" s="138">
        <v>15.12</v>
      </c>
    </row>
    <row r="111" spans="1:26" x14ac:dyDescent="0.25">
      <c r="A111" s="146" t="s">
        <v>284</v>
      </c>
      <c r="B111" s="147" t="s">
        <v>292</v>
      </c>
      <c r="C111" s="146" t="s">
        <v>285</v>
      </c>
      <c r="D111" s="147" t="s">
        <v>293</v>
      </c>
      <c r="E111" s="148" t="s">
        <v>406</v>
      </c>
      <c r="F111" s="148" t="s">
        <v>168</v>
      </c>
      <c r="G111" s="147" t="s">
        <v>426</v>
      </c>
      <c r="H111" s="147"/>
      <c r="I111" s="148" t="s">
        <v>150</v>
      </c>
      <c r="J111" s="149">
        <v>985</v>
      </c>
      <c r="K111" s="149">
        <v>5600</v>
      </c>
      <c r="L111" s="153" t="s">
        <v>131</v>
      </c>
      <c r="M111" s="146"/>
      <c r="N111" s="154">
        <v>18</v>
      </c>
      <c r="O111" s="148" t="s">
        <v>232</v>
      </c>
      <c r="P111" s="128">
        <f>IFERROR(VLOOKUP(L111,NiceHash!$S$3:$W$33,4,FALSE)*N111,0)</f>
        <v>0.74124185400000009</v>
      </c>
      <c r="Q111" s="121"/>
      <c r="R111" s="120"/>
      <c r="S111" s="128">
        <f>IFERROR(VLOOKUP(M111,NiceHash!$S$3:$W$33,4,FALSE)*Q111,0)</f>
        <v>0</v>
      </c>
      <c r="T111" s="132">
        <f t="shared" si="1"/>
        <v>0.74124185400000009</v>
      </c>
      <c r="U111" s="124"/>
      <c r="V111" s="136"/>
      <c r="X111" s="138"/>
      <c r="Y111" s="138" t="s">
        <v>427</v>
      </c>
      <c r="Z111" s="138" t="s">
        <v>428</v>
      </c>
    </row>
    <row r="112" spans="1:26" x14ac:dyDescent="0.25">
      <c r="A112" s="146" t="s">
        <v>284</v>
      </c>
      <c r="B112" s="147" t="s">
        <v>344</v>
      </c>
      <c r="C112" s="146" t="s">
        <v>285</v>
      </c>
      <c r="D112" s="147" t="s">
        <v>293</v>
      </c>
      <c r="E112" s="148" t="s">
        <v>406</v>
      </c>
      <c r="F112" s="148" t="s">
        <v>168</v>
      </c>
      <c r="G112" s="147" t="s">
        <v>429</v>
      </c>
      <c r="H112" s="147"/>
      <c r="I112" s="148" t="s">
        <v>158</v>
      </c>
      <c r="J112" s="149">
        <v>1050</v>
      </c>
      <c r="K112" s="149">
        <v>5750</v>
      </c>
      <c r="L112" s="153" t="s">
        <v>131</v>
      </c>
      <c r="M112" s="146"/>
      <c r="N112" s="154">
        <v>16</v>
      </c>
      <c r="O112" s="148" t="s">
        <v>232</v>
      </c>
      <c r="P112" s="128">
        <f>IFERROR(VLOOKUP(L112,NiceHash!$S$3:$W$33,4,FALSE)*N112,0)</f>
        <v>0.65888164800000004</v>
      </c>
      <c r="Q112" s="121"/>
      <c r="R112" s="120"/>
      <c r="S112" s="128">
        <f>IFERROR(VLOOKUP(M112,NiceHash!$S$3:$W$33,4,FALSE)*Q112,0)</f>
        <v>0</v>
      </c>
      <c r="T112" s="132">
        <f t="shared" si="1"/>
        <v>0.65888164800000004</v>
      </c>
      <c r="U112" s="124"/>
      <c r="V112" s="136"/>
      <c r="X112" s="138"/>
      <c r="Y112" s="138" t="s">
        <v>404</v>
      </c>
      <c r="Z112" s="138" t="s">
        <v>430</v>
      </c>
    </row>
    <row r="113" spans="1:26" x14ac:dyDescent="0.25">
      <c r="A113" s="146" t="s">
        <v>284</v>
      </c>
      <c r="B113" s="147" t="s">
        <v>344</v>
      </c>
      <c r="C113" s="146" t="s">
        <v>285</v>
      </c>
      <c r="D113" s="147" t="s">
        <v>293</v>
      </c>
      <c r="E113" s="148" t="s">
        <v>406</v>
      </c>
      <c r="F113" s="148" t="s">
        <v>168</v>
      </c>
      <c r="G113" s="147" t="s">
        <v>429</v>
      </c>
      <c r="H113" s="147"/>
      <c r="I113" s="148" t="s">
        <v>150</v>
      </c>
      <c r="J113" s="149">
        <v>1050</v>
      </c>
      <c r="K113" s="149">
        <v>5600</v>
      </c>
      <c r="L113" s="153" t="s">
        <v>131</v>
      </c>
      <c r="M113" s="146"/>
      <c r="N113" s="154">
        <v>21</v>
      </c>
      <c r="O113" s="148" t="s">
        <v>232</v>
      </c>
      <c r="P113" s="128">
        <f>IFERROR(VLOOKUP(L113,NiceHash!$S$3:$W$33,4,FALSE)*N113,0)</f>
        <v>0.8647821630000001</v>
      </c>
      <c r="Q113" s="121"/>
      <c r="R113" s="120"/>
      <c r="S113" s="128">
        <f>IFERROR(VLOOKUP(M113,NiceHash!$S$3:$W$33,4,FALSE)*Q113,0)</f>
        <v>0</v>
      </c>
      <c r="T113" s="132">
        <f t="shared" si="1"/>
        <v>0.8647821630000001</v>
      </c>
      <c r="U113" s="124"/>
      <c r="V113" s="136"/>
      <c r="X113" s="138"/>
      <c r="Y113" s="138" t="s">
        <v>343</v>
      </c>
      <c r="Z113" s="138" t="s">
        <v>431</v>
      </c>
    </row>
    <row r="114" spans="1:26" x14ac:dyDescent="0.25">
      <c r="A114" s="146" t="s">
        <v>284</v>
      </c>
      <c r="B114" s="147" t="s">
        <v>344</v>
      </c>
      <c r="C114" s="146" t="s">
        <v>285</v>
      </c>
      <c r="D114" s="147" t="s">
        <v>293</v>
      </c>
      <c r="E114" s="148" t="s">
        <v>406</v>
      </c>
      <c r="F114" s="148" t="s">
        <v>168</v>
      </c>
      <c r="G114" s="147" t="s">
        <v>429</v>
      </c>
      <c r="H114" s="147"/>
      <c r="I114" s="148" t="s">
        <v>150</v>
      </c>
      <c r="J114" s="149">
        <v>1130</v>
      </c>
      <c r="K114" s="149">
        <v>1500</v>
      </c>
      <c r="L114" s="153" t="s">
        <v>131</v>
      </c>
      <c r="M114" s="146"/>
      <c r="N114" s="154">
        <v>14</v>
      </c>
      <c r="O114" s="148" t="s">
        <v>232</v>
      </c>
      <c r="P114" s="128">
        <f>IFERROR(VLOOKUP(L114,NiceHash!$S$3:$W$33,4,FALSE)*N114,0)</f>
        <v>0.576521442</v>
      </c>
      <c r="Q114" s="121"/>
      <c r="R114" s="120"/>
      <c r="S114" s="128">
        <f>IFERROR(VLOOKUP(M114,NiceHash!$S$3:$W$33,4,FALSE)*Q114,0)</f>
        <v>0</v>
      </c>
      <c r="T114" s="132">
        <f t="shared" si="1"/>
        <v>0.576521442</v>
      </c>
      <c r="U114" s="124"/>
      <c r="V114" s="136"/>
      <c r="X114" s="138"/>
      <c r="Y114" s="138" t="s">
        <v>432</v>
      </c>
      <c r="Z114" s="138">
        <v>37849</v>
      </c>
    </row>
    <row r="115" spans="1:26" x14ac:dyDescent="0.25">
      <c r="A115" s="146" t="s">
        <v>284</v>
      </c>
      <c r="B115" s="147" t="s">
        <v>344</v>
      </c>
      <c r="C115" s="146" t="s">
        <v>285</v>
      </c>
      <c r="D115" s="147" t="s">
        <v>293</v>
      </c>
      <c r="E115" s="148" t="s">
        <v>406</v>
      </c>
      <c r="F115" s="148" t="s">
        <v>168</v>
      </c>
      <c r="G115" s="147" t="s">
        <v>429</v>
      </c>
      <c r="H115" s="147"/>
      <c r="I115" s="148" t="s">
        <v>150</v>
      </c>
      <c r="J115" s="149">
        <v>1160</v>
      </c>
      <c r="K115" s="149">
        <v>1580</v>
      </c>
      <c r="L115" s="153" t="s">
        <v>131</v>
      </c>
      <c r="M115" s="146"/>
      <c r="N115" s="154">
        <v>16.5</v>
      </c>
      <c r="O115" s="148" t="s">
        <v>232</v>
      </c>
      <c r="P115" s="128">
        <f>IFERROR(VLOOKUP(L115,NiceHash!$S$3:$W$33,4,FALSE)*N115,0)</f>
        <v>0.67947169950000008</v>
      </c>
      <c r="Q115" s="121"/>
      <c r="R115" s="120"/>
      <c r="S115" s="128">
        <f>IFERROR(VLOOKUP(M115,NiceHash!$S$3:$W$33,4,FALSE)*Q115,0)</f>
        <v>0</v>
      </c>
      <c r="T115" s="132">
        <f t="shared" si="1"/>
        <v>0.67947169950000008</v>
      </c>
      <c r="U115" s="124"/>
      <c r="V115" s="136"/>
      <c r="X115" s="138"/>
      <c r="Y115" s="138" t="s">
        <v>433</v>
      </c>
      <c r="Z115" s="138" t="s">
        <v>434</v>
      </c>
    </row>
    <row r="116" spans="1:26" x14ac:dyDescent="0.25">
      <c r="A116" s="146" t="s">
        <v>284</v>
      </c>
      <c r="B116" s="147" t="s">
        <v>292</v>
      </c>
      <c r="C116" s="146" t="s">
        <v>285</v>
      </c>
      <c r="D116" s="147" t="s">
        <v>293</v>
      </c>
      <c r="E116" s="148" t="s">
        <v>406</v>
      </c>
      <c r="F116" s="148">
        <v>370</v>
      </c>
      <c r="G116" s="147"/>
      <c r="H116" s="147"/>
      <c r="I116" s="148"/>
      <c r="J116" s="149">
        <v>1115</v>
      </c>
      <c r="K116" s="149">
        <v>1400</v>
      </c>
      <c r="L116" s="147" t="s">
        <v>289</v>
      </c>
      <c r="M116" s="146"/>
      <c r="N116" s="150">
        <v>0.75</v>
      </c>
      <c r="O116" s="148" t="s">
        <v>115</v>
      </c>
      <c r="P116" s="128">
        <f>IFERROR(VLOOKUP(L116,NiceHash!$S$3:$W$33,4,FALSE)*N116,0)</f>
        <v>4.5419231249999997E-2</v>
      </c>
      <c r="Q116" s="121"/>
      <c r="R116" s="120"/>
      <c r="S116" s="128">
        <f>IFERROR(VLOOKUP(M116,NiceHash!$S$3:$W$33,4,FALSE)*Q116,0)</f>
        <v>0</v>
      </c>
      <c r="T116" s="132">
        <f t="shared" si="1"/>
        <v>4.5419231249999997E-2</v>
      </c>
      <c r="U116" s="124"/>
      <c r="V116" s="136"/>
      <c r="X116" s="138"/>
      <c r="Y116" s="138" t="s">
        <v>452</v>
      </c>
      <c r="Z116" s="138" t="s">
        <v>434</v>
      </c>
    </row>
    <row r="117" spans="1:26" x14ac:dyDescent="0.25">
      <c r="A117" s="146" t="s">
        <v>284</v>
      </c>
      <c r="B117" s="147" t="s">
        <v>344</v>
      </c>
      <c r="C117" s="146" t="s">
        <v>285</v>
      </c>
      <c r="D117" s="147" t="s">
        <v>293</v>
      </c>
      <c r="E117" s="148" t="s">
        <v>406</v>
      </c>
      <c r="F117" s="148">
        <v>370</v>
      </c>
      <c r="G117" s="147"/>
      <c r="H117" s="147"/>
      <c r="I117" s="148"/>
      <c r="J117" s="149">
        <v>1175</v>
      </c>
      <c r="K117" s="149">
        <v>6720</v>
      </c>
      <c r="L117" s="153" t="s">
        <v>131</v>
      </c>
      <c r="M117" s="146"/>
      <c r="N117" s="154">
        <v>17.5</v>
      </c>
      <c r="O117" s="148" t="s">
        <v>232</v>
      </c>
      <c r="P117" s="128">
        <f>IFERROR(VLOOKUP(L117,NiceHash!$S$3:$W$33,4,FALSE)*N117,0)</f>
        <v>0.72065180250000005</v>
      </c>
      <c r="Q117" s="121"/>
      <c r="R117" s="120"/>
      <c r="S117" s="128">
        <f>IFERROR(VLOOKUP(M117,NiceHash!$S$3:$W$33,4,FALSE)*Q117,0)</f>
        <v>0</v>
      </c>
      <c r="T117" s="132">
        <f t="shared" si="1"/>
        <v>0.72065180250000005</v>
      </c>
      <c r="U117" s="124"/>
      <c r="V117" s="136"/>
      <c r="X117" s="138"/>
      <c r="Y117" s="138" t="s">
        <v>303</v>
      </c>
      <c r="Z117" s="138">
        <v>15.02</v>
      </c>
    </row>
    <row r="118" spans="1:26" x14ac:dyDescent="0.25">
      <c r="A118" s="146" t="s">
        <v>284</v>
      </c>
      <c r="B118" s="147" t="s">
        <v>344</v>
      </c>
      <c r="C118" s="146" t="s">
        <v>285</v>
      </c>
      <c r="D118" s="147" t="s">
        <v>293</v>
      </c>
      <c r="E118" s="148" t="s">
        <v>406</v>
      </c>
      <c r="F118" s="148">
        <v>370</v>
      </c>
      <c r="G118" s="147"/>
      <c r="H118" s="147"/>
      <c r="I118" s="148" t="s">
        <v>158</v>
      </c>
      <c r="J118" s="149">
        <v>1075</v>
      </c>
      <c r="K118" s="149">
        <v>1450</v>
      </c>
      <c r="L118" s="153" t="s">
        <v>131</v>
      </c>
      <c r="M118" s="146"/>
      <c r="N118" s="154">
        <v>15</v>
      </c>
      <c r="O118" s="148" t="s">
        <v>232</v>
      </c>
      <c r="P118" s="128">
        <f>IFERROR(VLOOKUP(L118,NiceHash!$S$3:$W$33,4,FALSE)*N118,0)</f>
        <v>0.61770154500000007</v>
      </c>
      <c r="Q118" s="121"/>
      <c r="R118" s="120"/>
      <c r="S118" s="128">
        <f>IFERROR(VLOOKUP(M118,NiceHash!$S$3:$W$33,4,FALSE)*Q118,0)</f>
        <v>0</v>
      </c>
      <c r="T118" s="132">
        <f t="shared" si="1"/>
        <v>0.61770154500000007</v>
      </c>
      <c r="U118" s="124"/>
      <c r="V118" s="136"/>
      <c r="X118" s="138"/>
      <c r="Y118" s="138" t="s">
        <v>379</v>
      </c>
      <c r="Z118" s="138">
        <v>16.2</v>
      </c>
    </row>
    <row r="119" spans="1:26" x14ac:dyDescent="0.25">
      <c r="A119" s="146" t="s">
        <v>284</v>
      </c>
      <c r="B119" s="147" t="s">
        <v>324</v>
      </c>
      <c r="C119" s="146" t="s">
        <v>285</v>
      </c>
      <c r="D119" s="147" t="s">
        <v>293</v>
      </c>
      <c r="E119" s="148" t="s">
        <v>406</v>
      </c>
      <c r="F119" s="148">
        <v>370</v>
      </c>
      <c r="G119" s="147"/>
      <c r="H119" s="147"/>
      <c r="I119" s="148"/>
      <c r="J119" s="149">
        <v>1000</v>
      </c>
      <c r="K119" s="149">
        <v>1400</v>
      </c>
      <c r="L119" s="153" t="s">
        <v>131</v>
      </c>
      <c r="M119" s="146"/>
      <c r="N119" s="154">
        <v>15</v>
      </c>
      <c r="O119" s="148" t="s">
        <v>232</v>
      </c>
      <c r="P119" s="128">
        <f>IFERROR(VLOOKUP(L119,NiceHash!$S$3:$W$33,4,FALSE)*N119,0)</f>
        <v>0.61770154500000007</v>
      </c>
      <c r="Q119" s="121"/>
      <c r="R119" s="120"/>
      <c r="S119" s="128">
        <f>IFERROR(VLOOKUP(M119,NiceHash!$S$3:$W$33,4,FALSE)*Q119,0)</f>
        <v>0</v>
      </c>
      <c r="T119" s="132">
        <f t="shared" si="1"/>
        <v>0.61770154500000007</v>
      </c>
      <c r="U119" s="124"/>
      <c r="V119" s="136"/>
      <c r="X119" s="138"/>
      <c r="Y119" s="138" t="s">
        <v>437</v>
      </c>
      <c r="Z119" s="138" t="s">
        <v>438</v>
      </c>
    </row>
    <row r="120" spans="1:26" x14ac:dyDescent="0.25">
      <c r="A120" s="146" t="s">
        <v>284</v>
      </c>
      <c r="B120" s="147" t="s">
        <v>297</v>
      </c>
      <c r="C120" s="146" t="s">
        <v>285</v>
      </c>
      <c r="D120" s="147" t="s">
        <v>293</v>
      </c>
      <c r="E120" s="148" t="s">
        <v>406</v>
      </c>
      <c r="F120" s="148">
        <v>370</v>
      </c>
      <c r="G120" s="147"/>
      <c r="H120" s="147"/>
      <c r="I120" s="148"/>
      <c r="J120" s="149">
        <v>1020</v>
      </c>
      <c r="K120" s="149">
        <v>1400</v>
      </c>
      <c r="L120" s="153" t="s">
        <v>131</v>
      </c>
      <c r="M120" s="146"/>
      <c r="N120" s="154">
        <v>15.5</v>
      </c>
      <c r="O120" s="148" t="s">
        <v>232</v>
      </c>
      <c r="P120" s="128">
        <f>IFERROR(VLOOKUP(L120,NiceHash!$S$3:$W$33,4,FALSE)*N120,0)</f>
        <v>0.6382915965</v>
      </c>
      <c r="Q120" s="121"/>
      <c r="R120" s="120"/>
      <c r="S120" s="128">
        <f>IFERROR(VLOOKUP(M120,NiceHash!$S$3:$W$33,4,FALSE)*Q120,0)</f>
        <v>0</v>
      </c>
      <c r="T120" s="132">
        <f t="shared" si="1"/>
        <v>0.6382915965</v>
      </c>
      <c r="U120" s="124"/>
      <c r="V120" s="136"/>
      <c r="X120" s="138"/>
      <c r="Y120" s="138" t="s">
        <v>439</v>
      </c>
      <c r="Z120" s="138" t="s">
        <v>440</v>
      </c>
    </row>
    <row r="121" spans="1:26" x14ac:dyDescent="0.25">
      <c r="A121" s="146" t="s">
        <v>284</v>
      </c>
      <c r="B121" s="147" t="s">
        <v>297</v>
      </c>
      <c r="C121" s="146" t="s">
        <v>285</v>
      </c>
      <c r="D121" s="147" t="s">
        <v>293</v>
      </c>
      <c r="E121" s="148" t="s">
        <v>406</v>
      </c>
      <c r="F121" s="148">
        <v>370</v>
      </c>
      <c r="G121" s="147"/>
      <c r="H121" s="147"/>
      <c r="I121" s="148"/>
      <c r="J121" s="149">
        <v>1150</v>
      </c>
      <c r="K121" s="149">
        <v>1500</v>
      </c>
      <c r="L121" s="153" t="s">
        <v>131</v>
      </c>
      <c r="M121" s="146"/>
      <c r="N121" s="154">
        <v>15</v>
      </c>
      <c r="O121" s="148" t="s">
        <v>232</v>
      </c>
      <c r="P121" s="128">
        <f>IFERROR(VLOOKUP(L121,NiceHash!$S$3:$W$33,4,FALSE)*N121,0)</f>
        <v>0.61770154500000007</v>
      </c>
      <c r="Q121" s="121"/>
      <c r="R121" s="120"/>
      <c r="S121" s="128">
        <f>IFERROR(VLOOKUP(M121,NiceHash!$S$3:$W$33,4,FALSE)*Q121,0)</f>
        <v>0</v>
      </c>
      <c r="T121" s="132">
        <f t="shared" si="1"/>
        <v>0.61770154500000007</v>
      </c>
      <c r="U121" s="124"/>
      <c r="V121" s="136"/>
      <c r="X121" s="138"/>
      <c r="Y121" s="138" t="s">
        <v>441</v>
      </c>
      <c r="Z121" s="138" t="s">
        <v>442</v>
      </c>
    </row>
    <row r="122" spans="1:26" x14ac:dyDescent="0.25">
      <c r="A122" s="146" t="s">
        <v>284</v>
      </c>
      <c r="B122" s="147" t="s">
        <v>297</v>
      </c>
      <c r="C122" s="146" t="s">
        <v>285</v>
      </c>
      <c r="D122" s="147" t="s">
        <v>293</v>
      </c>
      <c r="E122" s="148" t="s">
        <v>406</v>
      </c>
      <c r="F122" s="148">
        <v>370</v>
      </c>
      <c r="G122" s="147"/>
      <c r="H122" s="147"/>
      <c r="I122" s="148"/>
      <c r="J122" s="149">
        <v>1030</v>
      </c>
      <c r="K122" s="149">
        <v>1400</v>
      </c>
      <c r="L122" s="153" t="s">
        <v>131</v>
      </c>
      <c r="M122" s="146"/>
      <c r="N122" s="154">
        <v>15</v>
      </c>
      <c r="O122" s="148" t="s">
        <v>232</v>
      </c>
      <c r="P122" s="128">
        <f>IFERROR(VLOOKUP(L122,NiceHash!$S$3:$W$33,4,FALSE)*N122,0)</f>
        <v>0.61770154500000007</v>
      </c>
      <c r="Q122" s="121"/>
      <c r="R122" s="120"/>
      <c r="S122" s="128">
        <f>IFERROR(VLOOKUP(M122,NiceHash!$S$3:$W$33,4,FALSE)*Q122,0)</f>
        <v>0</v>
      </c>
      <c r="T122" s="132">
        <f t="shared" si="1"/>
        <v>0.61770154500000007</v>
      </c>
      <c r="U122" s="124"/>
      <c r="V122" s="136"/>
      <c r="X122" s="138"/>
      <c r="Y122" s="138" t="s">
        <v>318</v>
      </c>
      <c r="Z122" s="138" t="s">
        <v>443</v>
      </c>
    </row>
    <row r="123" spans="1:26" x14ac:dyDescent="0.25">
      <c r="A123" s="146" t="s">
        <v>284</v>
      </c>
      <c r="B123" s="147" t="s">
        <v>297</v>
      </c>
      <c r="C123" s="146" t="s">
        <v>285</v>
      </c>
      <c r="D123" s="147" t="s">
        <v>293</v>
      </c>
      <c r="E123" s="148" t="s">
        <v>406</v>
      </c>
      <c r="F123" s="148">
        <v>370</v>
      </c>
      <c r="G123" s="147"/>
      <c r="H123" s="147"/>
      <c r="I123" s="148" t="s">
        <v>158</v>
      </c>
      <c r="J123" s="149">
        <v>1030</v>
      </c>
      <c r="K123" s="149">
        <v>1400</v>
      </c>
      <c r="L123" s="153" t="s">
        <v>131</v>
      </c>
      <c r="M123" s="146"/>
      <c r="N123" s="154">
        <v>15</v>
      </c>
      <c r="O123" s="148" t="s">
        <v>232</v>
      </c>
      <c r="P123" s="128">
        <f>IFERROR(VLOOKUP(L123,NiceHash!$S$3:$W$33,4,FALSE)*N123,0)</f>
        <v>0.61770154500000007</v>
      </c>
      <c r="Q123" s="121"/>
      <c r="R123" s="120"/>
      <c r="S123" s="128">
        <f>IFERROR(VLOOKUP(M123,NiceHash!$S$3:$W$33,4,FALSE)*Q123,0)</f>
        <v>0</v>
      </c>
      <c r="T123" s="132">
        <f t="shared" si="1"/>
        <v>0.61770154500000007</v>
      </c>
      <c r="U123" s="124"/>
      <c r="V123" s="136"/>
      <c r="X123" s="138"/>
      <c r="Y123" s="138" t="s">
        <v>444</v>
      </c>
      <c r="Z123" s="138">
        <v>36997</v>
      </c>
    </row>
    <row r="124" spans="1:26" x14ac:dyDescent="0.25">
      <c r="A124" s="146" t="s">
        <v>284</v>
      </c>
      <c r="B124" s="147" t="s">
        <v>297</v>
      </c>
      <c r="C124" s="146" t="s">
        <v>285</v>
      </c>
      <c r="D124" s="147" t="s">
        <v>293</v>
      </c>
      <c r="E124" s="148" t="s">
        <v>406</v>
      </c>
      <c r="F124" s="148">
        <v>370</v>
      </c>
      <c r="G124" s="147"/>
      <c r="H124" s="147"/>
      <c r="I124" s="148" t="s">
        <v>150</v>
      </c>
      <c r="J124" s="149">
        <v>1030</v>
      </c>
      <c r="K124" s="149">
        <v>1400</v>
      </c>
      <c r="L124" s="153" t="s">
        <v>131</v>
      </c>
      <c r="M124" s="146"/>
      <c r="N124" s="154">
        <v>15</v>
      </c>
      <c r="O124" s="148" t="s">
        <v>232</v>
      </c>
      <c r="P124" s="128">
        <f>IFERROR(VLOOKUP(L124,NiceHash!$S$3:$W$33,4,FALSE)*N124,0)</f>
        <v>0.61770154500000007</v>
      </c>
      <c r="Q124" s="121"/>
      <c r="R124" s="120"/>
      <c r="S124" s="128">
        <f>IFERROR(VLOOKUP(M124,NiceHash!$S$3:$W$33,4,FALSE)*Q124,0)</f>
        <v>0</v>
      </c>
      <c r="T124" s="132">
        <f t="shared" si="1"/>
        <v>0.61770154500000007</v>
      </c>
      <c r="U124" s="124"/>
      <c r="V124" s="136"/>
      <c r="X124" s="138"/>
      <c r="Y124" s="138" t="s">
        <v>445</v>
      </c>
      <c r="Z124" s="138" t="s">
        <v>446</v>
      </c>
    </row>
    <row r="125" spans="1:26" x14ac:dyDescent="0.25">
      <c r="A125" s="146" t="s">
        <v>284</v>
      </c>
      <c r="B125" s="147" t="s">
        <v>331</v>
      </c>
      <c r="C125" s="146" t="s">
        <v>285</v>
      </c>
      <c r="D125" s="147" t="s">
        <v>293</v>
      </c>
      <c r="E125" s="148" t="s">
        <v>406</v>
      </c>
      <c r="F125" s="148">
        <v>370</v>
      </c>
      <c r="G125" s="147"/>
      <c r="H125" s="147"/>
      <c r="I125" s="148"/>
      <c r="J125" s="149">
        <v>990</v>
      </c>
      <c r="K125" s="149">
        <v>1500</v>
      </c>
      <c r="L125" s="153" t="s">
        <v>131</v>
      </c>
      <c r="M125" s="146"/>
      <c r="N125" s="154">
        <v>15</v>
      </c>
      <c r="O125" s="148" t="s">
        <v>232</v>
      </c>
      <c r="P125" s="128">
        <f>IFERROR(VLOOKUP(L125,NiceHash!$S$3:$W$33,4,FALSE)*N125,0)</f>
        <v>0.61770154500000007</v>
      </c>
      <c r="Q125" s="121"/>
      <c r="R125" s="120"/>
      <c r="S125" s="128">
        <f>IFERROR(VLOOKUP(M125,NiceHash!$S$3:$W$33,4,FALSE)*Q125,0)</f>
        <v>0</v>
      </c>
      <c r="T125" s="132">
        <f t="shared" si="1"/>
        <v>0.61770154500000007</v>
      </c>
      <c r="U125" s="124"/>
      <c r="V125" s="136"/>
      <c r="X125" s="138"/>
      <c r="Y125" s="138" t="s">
        <v>447</v>
      </c>
      <c r="Z125" s="138" t="s">
        <v>448</v>
      </c>
    </row>
    <row r="126" spans="1:26" x14ac:dyDescent="0.25">
      <c r="A126" s="146" t="s">
        <v>284</v>
      </c>
      <c r="B126" s="147" t="s">
        <v>292</v>
      </c>
      <c r="C126" s="146" t="s">
        <v>285</v>
      </c>
      <c r="D126" s="147" t="s">
        <v>293</v>
      </c>
      <c r="E126" s="148" t="s">
        <v>406</v>
      </c>
      <c r="F126" s="148">
        <v>370</v>
      </c>
      <c r="G126" s="147"/>
      <c r="H126" s="147"/>
      <c r="I126" s="148"/>
      <c r="J126" s="149">
        <v>1175</v>
      </c>
      <c r="K126" s="149">
        <v>1450</v>
      </c>
      <c r="L126" s="153" t="s">
        <v>131</v>
      </c>
      <c r="M126" s="146"/>
      <c r="N126" s="154">
        <v>15</v>
      </c>
      <c r="O126" s="148" t="s">
        <v>232</v>
      </c>
      <c r="P126" s="128">
        <f>IFERROR(VLOOKUP(L126,NiceHash!$S$3:$W$33,4,FALSE)*N126,0)</f>
        <v>0.61770154500000007</v>
      </c>
      <c r="Q126" s="121"/>
      <c r="R126" s="120"/>
      <c r="S126" s="128">
        <f>IFERROR(VLOOKUP(M126,NiceHash!$S$3:$W$33,4,FALSE)*Q126,0)</f>
        <v>0</v>
      </c>
      <c r="T126" s="132">
        <f t="shared" si="1"/>
        <v>0.61770154500000007</v>
      </c>
      <c r="U126" s="124"/>
      <c r="V126" s="136"/>
      <c r="X126" s="138"/>
      <c r="Y126" s="138" t="s">
        <v>449</v>
      </c>
      <c r="Z126" s="138">
        <v>15.12</v>
      </c>
    </row>
    <row r="127" spans="1:26" x14ac:dyDescent="0.25">
      <c r="A127" s="146" t="s">
        <v>284</v>
      </c>
      <c r="B127" s="147" t="s">
        <v>292</v>
      </c>
      <c r="C127" s="146" t="s">
        <v>285</v>
      </c>
      <c r="D127" s="147" t="s">
        <v>293</v>
      </c>
      <c r="E127" s="148" t="s">
        <v>406</v>
      </c>
      <c r="F127" s="148">
        <v>370</v>
      </c>
      <c r="G127" s="147"/>
      <c r="H127" s="147"/>
      <c r="I127" s="148"/>
      <c r="J127" s="149">
        <v>1175</v>
      </c>
      <c r="K127" s="149">
        <v>1500</v>
      </c>
      <c r="L127" s="153" t="s">
        <v>131</v>
      </c>
      <c r="M127" s="146"/>
      <c r="N127" s="154">
        <v>14.7</v>
      </c>
      <c r="O127" s="148" t="s">
        <v>232</v>
      </c>
      <c r="P127" s="128">
        <f>IFERROR(VLOOKUP(L127,NiceHash!$S$3:$W$33,4,FALSE)*N127,0)</f>
        <v>0.60534751409999998</v>
      </c>
      <c r="Q127" s="121"/>
      <c r="R127" s="120"/>
      <c r="S127" s="128">
        <f>IFERROR(VLOOKUP(M127,NiceHash!$S$3:$W$33,4,FALSE)*Q127,0)</f>
        <v>0</v>
      </c>
      <c r="T127" s="132">
        <f t="shared" si="1"/>
        <v>0.60534751409999998</v>
      </c>
      <c r="U127" s="124"/>
      <c r="V127" s="136"/>
      <c r="X127" s="138"/>
      <c r="Y127" s="138" t="s">
        <v>303</v>
      </c>
      <c r="Z127" s="138" t="s">
        <v>450</v>
      </c>
    </row>
    <row r="128" spans="1:26" x14ac:dyDescent="0.25">
      <c r="A128" s="146" t="s">
        <v>284</v>
      </c>
      <c r="B128" s="147" t="s">
        <v>292</v>
      </c>
      <c r="C128" s="146" t="s">
        <v>285</v>
      </c>
      <c r="D128" s="147" t="s">
        <v>293</v>
      </c>
      <c r="E128" s="148" t="s">
        <v>406</v>
      </c>
      <c r="F128" s="148">
        <v>370</v>
      </c>
      <c r="G128" s="147"/>
      <c r="H128" s="147"/>
      <c r="I128" s="148"/>
      <c r="J128" s="149">
        <v>1114</v>
      </c>
      <c r="K128" s="149">
        <v>1495</v>
      </c>
      <c r="L128" s="153" t="s">
        <v>131</v>
      </c>
      <c r="M128" s="146"/>
      <c r="N128" s="154">
        <v>18.5</v>
      </c>
      <c r="O128" s="148" t="s">
        <v>232</v>
      </c>
      <c r="P128" s="128">
        <f>IFERROR(VLOOKUP(L128,NiceHash!$S$3:$W$33,4,FALSE)*N128,0)</f>
        <v>0.76183190550000002</v>
      </c>
      <c r="Q128" s="121"/>
      <c r="R128" s="120"/>
      <c r="S128" s="128">
        <f>IFERROR(VLOOKUP(M128,NiceHash!$S$3:$W$33,4,FALSE)*Q128,0)</f>
        <v>0</v>
      </c>
      <c r="T128" s="132">
        <f t="shared" si="1"/>
        <v>0.76183190550000002</v>
      </c>
      <c r="U128" s="124"/>
      <c r="V128" s="136"/>
      <c r="X128" s="138"/>
      <c r="Y128" s="138" t="s">
        <v>391</v>
      </c>
      <c r="Z128" s="138" t="s">
        <v>451</v>
      </c>
    </row>
    <row r="129" spans="1:26" x14ac:dyDescent="0.25">
      <c r="A129" s="146" t="s">
        <v>284</v>
      </c>
      <c r="B129" s="147" t="s">
        <v>336</v>
      </c>
      <c r="C129" s="146" t="s">
        <v>285</v>
      </c>
      <c r="D129" s="147" t="s">
        <v>293</v>
      </c>
      <c r="E129" s="148" t="s">
        <v>406</v>
      </c>
      <c r="F129" s="148">
        <v>370</v>
      </c>
      <c r="G129" s="147"/>
      <c r="H129" s="147"/>
      <c r="I129" s="148"/>
      <c r="J129" s="149">
        <v>1200</v>
      </c>
      <c r="K129" s="149">
        <v>1500</v>
      </c>
      <c r="L129" s="153" t="s">
        <v>131</v>
      </c>
      <c r="M129" s="146"/>
      <c r="N129" s="154">
        <v>17</v>
      </c>
      <c r="O129" s="148" t="s">
        <v>232</v>
      </c>
      <c r="P129" s="128">
        <f>IFERROR(VLOOKUP(L129,NiceHash!$S$3:$W$33,4,FALSE)*N129,0)</f>
        <v>0.70006175100000001</v>
      </c>
      <c r="Q129" s="121"/>
      <c r="R129" s="120"/>
      <c r="S129" s="128">
        <f>IFERROR(VLOOKUP(M129,NiceHash!$S$3:$W$33,4,FALSE)*Q129,0)</f>
        <v>0</v>
      </c>
      <c r="T129" s="132">
        <f t="shared" si="1"/>
        <v>0.70006175100000001</v>
      </c>
      <c r="U129" s="124"/>
      <c r="V129" s="136"/>
      <c r="X129" s="138"/>
      <c r="Y129" s="138" t="s">
        <v>453</v>
      </c>
      <c r="Z129" s="138" t="s">
        <v>354</v>
      </c>
    </row>
    <row r="130" spans="1:26" x14ac:dyDescent="0.25">
      <c r="A130" s="146" t="s">
        <v>284</v>
      </c>
      <c r="B130" s="147" t="s">
        <v>336</v>
      </c>
      <c r="C130" s="146" t="s">
        <v>285</v>
      </c>
      <c r="D130" s="147" t="s">
        <v>293</v>
      </c>
      <c r="E130" s="148" t="s">
        <v>406</v>
      </c>
      <c r="F130" s="148">
        <v>370</v>
      </c>
      <c r="G130" s="147"/>
      <c r="H130" s="147"/>
      <c r="I130" s="148"/>
      <c r="J130" s="149">
        <v>1100</v>
      </c>
      <c r="K130" s="149">
        <v>1500</v>
      </c>
      <c r="L130" s="153" t="s">
        <v>131</v>
      </c>
      <c r="M130" s="146"/>
      <c r="N130" s="154">
        <v>13.9</v>
      </c>
      <c r="O130" s="148" t="s">
        <v>232</v>
      </c>
      <c r="P130" s="128">
        <f>IFERROR(VLOOKUP(L130,NiceHash!$S$3:$W$33,4,FALSE)*N130,0)</f>
        <v>0.57240343170000008</v>
      </c>
      <c r="Q130" s="121"/>
      <c r="R130" s="120"/>
      <c r="S130" s="128">
        <f>IFERROR(VLOOKUP(M130,NiceHash!$S$3:$W$33,4,FALSE)*Q130,0)</f>
        <v>0</v>
      </c>
      <c r="T130" s="132">
        <f t="shared" si="1"/>
        <v>0.57240343170000008</v>
      </c>
      <c r="U130" s="124"/>
      <c r="V130" s="136"/>
      <c r="X130" s="138"/>
      <c r="Y130" s="138" t="s">
        <v>454</v>
      </c>
      <c r="Z130" s="138" t="s">
        <v>455</v>
      </c>
    </row>
    <row r="131" spans="1:26" x14ac:dyDescent="0.25">
      <c r="A131" s="146" t="s">
        <v>284</v>
      </c>
      <c r="B131" s="147" t="s">
        <v>336</v>
      </c>
      <c r="C131" s="146" t="s">
        <v>285</v>
      </c>
      <c r="D131" s="147" t="s">
        <v>293</v>
      </c>
      <c r="E131" s="148" t="s">
        <v>406</v>
      </c>
      <c r="F131" s="148">
        <v>370</v>
      </c>
      <c r="G131" s="147"/>
      <c r="H131" s="147"/>
      <c r="I131" s="148"/>
      <c r="J131" s="149">
        <v>1065</v>
      </c>
      <c r="K131" s="149">
        <v>1500</v>
      </c>
      <c r="L131" s="153" t="s">
        <v>131</v>
      </c>
      <c r="M131" s="146"/>
      <c r="N131" s="154">
        <v>14</v>
      </c>
      <c r="O131" s="148" t="s">
        <v>232</v>
      </c>
      <c r="P131" s="128">
        <f>IFERROR(VLOOKUP(L131,NiceHash!$S$3:$W$33,4,FALSE)*N131,0)</f>
        <v>0.576521442</v>
      </c>
      <c r="Q131" s="121"/>
      <c r="R131" s="120"/>
      <c r="S131" s="128">
        <f>IFERROR(VLOOKUP(M131,NiceHash!$S$3:$W$33,4,FALSE)*Q131,0)</f>
        <v>0</v>
      </c>
      <c r="T131" s="132">
        <f t="shared" ref="T131:T194" si="2">P131+S131</f>
        <v>0.576521442</v>
      </c>
      <c r="U131" s="124"/>
      <c r="V131" s="136"/>
      <c r="X131" s="138"/>
      <c r="Y131" s="138" t="s">
        <v>456</v>
      </c>
      <c r="Z131" s="138" t="s">
        <v>457</v>
      </c>
    </row>
    <row r="132" spans="1:26" x14ac:dyDescent="0.25">
      <c r="A132" s="146" t="s">
        <v>284</v>
      </c>
      <c r="B132" s="147" t="s">
        <v>344</v>
      </c>
      <c r="C132" s="146" t="s">
        <v>285</v>
      </c>
      <c r="D132" s="147" t="s">
        <v>293</v>
      </c>
      <c r="E132" s="148" t="s">
        <v>406</v>
      </c>
      <c r="F132" s="148">
        <v>370</v>
      </c>
      <c r="G132" s="147"/>
      <c r="H132" s="147"/>
      <c r="I132" s="148" t="s">
        <v>150</v>
      </c>
      <c r="J132" s="149">
        <v>1050</v>
      </c>
      <c r="K132" s="149">
        <v>5600</v>
      </c>
      <c r="L132" s="147" t="s">
        <v>11</v>
      </c>
      <c r="M132" s="146"/>
      <c r="N132" s="151">
        <v>5.3</v>
      </c>
      <c r="O132" s="148" t="s">
        <v>232</v>
      </c>
      <c r="P132" s="128">
        <f>IFERROR(VLOOKUP(L132,NiceHash!$S$3:$W$33,4,FALSE)*N132,0)</f>
        <v>7.7031016199999986E-4</v>
      </c>
      <c r="Q132" s="121"/>
      <c r="R132" s="120"/>
      <c r="S132" s="128">
        <f>IFERROR(VLOOKUP(M132,NiceHash!$S$3:$W$33,4,FALSE)*Q132,0)</f>
        <v>0</v>
      </c>
      <c r="T132" s="132">
        <f t="shared" si="2"/>
        <v>7.7031016199999986E-4</v>
      </c>
      <c r="U132" s="124"/>
      <c r="V132" s="136"/>
      <c r="X132" s="138"/>
      <c r="Y132" s="138" t="s">
        <v>435</v>
      </c>
      <c r="Z132" s="138" t="s">
        <v>436</v>
      </c>
    </row>
    <row r="133" spans="1:26" x14ac:dyDescent="0.25">
      <c r="A133" s="146" t="s">
        <v>284</v>
      </c>
      <c r="B133" s="147" t="s">
        <v>292</v>
      </c>
      <c r="C133" s="146" t="s">
        <v>285</v>
      </c>
      <c r="D133" s="147" t="s">
        <v>293</v>
      </c>
      <c r="E133" s="148" t="s">
        <v>458</v>
      </c>
      <c r="F133" s="148" t="s">
        <v>409</v>
      </c>
      <c r="G133" s="147" t="s">
        <v>218</v>
      </c>
      <c r="H133" s="147"/>
      <c r="I133" s="148"/>
      <c r="J133" s="149">
        <v>1150</v>
      </c>
      <c r="K133" s="149">
        <v>2000</v>
      </c>
      <c r="L133" s="153" t="s">
        <v>131</v>
      </c>
      <c r="M133" s="146"/>
      <c r="N133" s="154">
        <v>6.6</v>
      </c>
      <c r="O133" s="148" t="s">
        <v>232</v>
      </c>
      <c r="P133" s="128">
        <f>IFERROR(VLOOKUP(L133,NiceHash!$S$3:$W$33,4,FALSE)*N133,0)</f>
        <v>0.27178867979999999</v>
      </c>
      <c r="Q133" s="121"/>
      <c r="R133" s="120"/>
      <c r="S133" s="128">
        <f>IFERROR(VLOOKUP(M133,NiceHash!$S$3:$W$33,4,FALSE)*Q133,0)</f>
        <v>0</v>
      </c>
      <c r="T133" s="132">
        <f t="shared" si="2"/>
        <v>0.27178867979999999</v>
      </c>
      <c r="U133" s="124"/>
      <c r="V133" s="136"/>
      <c r="X133" s="138"/>
      <c r="Y133" s="138" t="s">
        <v>312</v>
      </c>
      <c r="Z133" s="138" t="s">
        <v>384</v>
      </c>
    </row>
    <row r="134" spans="1:26" x14ac:dyDescent="0.25">
      <c r="A134" s="146" t="s">
        <v>284</v>
      </c>
      <c r="B134" s="147" t="s">
        <v>292</v>
      </c>
      <c r="C134" s="146" t="s">
        <v>285</v>
      </c>
      <c r="D134" s="147" t="s">
        <v>293</v>
      </c>
      <c r="E134" s="148" t="s">
        <v>458</v>
      </c>
      <c r="F134" s="148" t="s">
        <v>169</v>
      </c>
      <c r="G134" s="147" t="s">
        <v>459</v>
      </c>
      <c r="H134" s="147"/>
      <c r="I134" s="148"/>
      <c r="J134" s="149">
        <v>1020</v>
      </c>
      <c r="K134" s="149">
        <v>5600</v>
      </c>
      <c r="L134" s="153" t="s">
        <v>131</v>
      </c>
      <c r="M134" s="146"/>
      <c r="N134" s="154">
        <v>14</v>
      </c>
      <c r="O134" s="148" t="s">
        <v>232</v>
      </c>
      <c r="P134" s="128">
        <f>IFERROR(VLOOKUP(L134,NiceHash!$S$3:$W$33,4,FALSE)*N134,0)</f>
        <v>0.576521442</v>
      </c>
      <c r="Q134" s="121"/>
      <c r="R134" s="120"/>
      <c r="S134" s="128">
        <f>IFERROR(VLOOKUP(M134,NiceHash!$S$3:$W$33,4,FALSE)*Q134,0)</f>
        <v>0</v>
      </c>
      <c r="T134" s="132">
        <f t="shared" si="2"/>
        <v>0.576521442</v>
      </c>
      <c r="U134" s="124"/>
      <c r="V134" s="136"/>
      <c r="X134" s="138"/>
      <c r="Y134" s="138" t="s">
        <v>327</v>
      </c>
      <c r="Z134" s="138" t="s">
        <v>348</v>
      </c>
    </row>
    <row r="135" spans="1:26" x14ac:dyDescent="0.25">
      <c r="A135" s="146" t="s">
        <v>284</v>
      </c>
      <c r="B135" s="147" t="s">
        <v>292</v>
      </c>
      <c r="C135" s="146" t="s">
        <v>285</v>
      </c>
      <c r="D135" s="147" t="s">
        <v>293</v>
      </c>
      <c r="E135" s="148" t="s">
        <v>458</v>
      </c>
      <c r="F135" s="148" t="s">
        <v>169</v>
      </c>
      <c r="G135" s="147" t="s">
        <v>459</v>
      </c>
      <c r="H135" s="147"/>
      <c r="I135" s="148"/>
      <c r="J135" s="149">
        <v>1125</v>
      </c>
      <c r="K135" s="149">
        <v>1500</v>
      </c>
      <c r="L135" s="147" t="s">
        <v>11</v>
      </c>
      <c r="M135" s="146"/>
      <c r="N135" s="151">
        <v>5.8</v>
      </c>
      <c r="O135" s="148" t="s">
        <v>232</v>
      </c>
      <c r="P135" s="128">
        <f>IFERROR(VLOOKUP(L135,NiceHash!$S$3:$W$33,4,FALSE)*N135,0)</f>
        <v>8.4298093199999986E-4</v>
      </c>
      <c r="Q135" s="121"/>
      <c r="R135" s="120"/>
      <c r="S135" s="128">
        <f>IFERROR(VLOOKUP(M135,NiceHash!$S$3:$W$33,4,FALSE)*Q135,0)</f>
        <v>0</v>
      </c>
      <c r="T135" s="132">
        <f t="shared" si="2"/>
        <v>8.4298093199999986E-4</v>
      </c>
      <c r="U135" s="124"/>
      <c r="V135" s="136"/>
      <c r="X135" s="138"/>
      <c r="Y135" s="138" t="s">
        <v>460</v>
      </c>
      <c r="Z135" s="138">
        <v>15.12</v>
      </c>
    </row>
    <row r="136" spans="1:26" x14ac:dyDescent="0.25">
      <c r="A136" s="146" t="s">
        <v>284</v>
      </c>
      <c r="B136" s="147" t="s">
        <v>292</v>
      </c>
      <c r="C136" s="146" t="s">
        <v>285</v>
      </c>
      <c r="D136" s="147" t="s">
        <v>293</v>
      </c>
      <c r="E136" s="148" t="s">
        <v>458</v>
      </c>
      <c r="F136" s="148" t="s">
        <v>169</v>
      </c>
      <c r="G136" s="147" t="s">
        <v>461</v>
      </c>
      <c r="H136" s="147"/>
      <c r="I136" s="148"/>
      <c r="J136" s="149">
        <v>1070</v>
      </c>
      <c r="K136" s="149">
        <v>1400</v>
      </c>
      <c r="L136" s="147" t="s">
        <v>16</v>
      </c>
      <c r="M136" s="146"/>
      <c r="N136" s="152">
        <v>300</v>
      </c>
      <c r="O136" s="148" t="s">
        <v>223</v>
      </c>
      <c r="P136" s="128">
        <f>IFERROR(VLOOKUP(L136,NiceHash!$S$3:$W$33,4,FALSE)*N136,0)</f>
        <v>0.28268929529999998</v>
      </c>
      <c r="Q136" s="121"/>
      <c r="R136" s="120"/>
      <c r="S136" s="128">
        <f>IFERROR(VLOOKUP(M136,NiceHash!$S$3:$W$33,4,FALSE)*Q136,0)</f>
        <v>0</v>
      </c>
      <c r="T136" s="132">
        <f t="shared" si="2"/>
        <v>0.28268929529999998</v>
      </c>
      <c r="U136" s="124"/>
      <c r="V136" s="136"/>
      <c r="X136" s="138"/>
      <c r="Y136" s="138" t="s">
        <v>462</v>
      </c>
      <c r="Z136" s="138" t="s">
        <v>382</v>
      </c>
    </row>
    <row r="137" spans="1:26" x14ac:dyDescent="0.25">
      <c r="A137" s="146" t="s">
        <v>284</v>
      </c>
      <c r="B137" s="147" t="s">
        <v>292</v>
      </c>
      <c r="C137" s="146" t="s">
        <v>285</v>
      </c>
      <c r="D137" s="147" t="s">
        <v>293</v>
      </c>
      <c r="E137" s="148" t="s">
        <v>458</v>
      </c>
      <c r="F137" s="148" t="s">
        <v>169</v>
      </c>
      <c r="G137" s="147" t="s">
        <v>461</v>
      </c>
      <c r="H137" s="147"/>
      <c r="I137" s="148"/>
      <c r="J137" s="149">
        <v>1070</v>
      </c>
      <c r="K137" s="149">
        <v>1400</v>
      </c>
      <c r="L137" s="147" t="s">
        <v>16</v>
      </c>
      <c r="M137" s="146"/>
      <c r="N137" s="152">
        <v>300</v>
      </c>
      <c r="O137" s="148" t="s">
        <v>223</v>
      </c>
      <c r="P137" s="128">
        <f>IFERROR(VLOOKUP(L137,NiceHash!$S$3:$W$33,4,FALSE)*N137,0)</f>
        <v>0.28268929529999998</v>
      </c>
      <c r="Q137" s="121"/>
      <c r="R137" s="120"/>
      <c r="S137" s="128">
        <f>IFERROR(VLOOKUP(M137,NiceHash!$S$3:$W$33,4,FALSE)*Q137,0)</f>
        <v>0</v>
      </c>
      <c r="T137" s="132">
        <f t="shared" si="2"/>
        <v>0.28268929529999998</v>
      </c>
      <c r="U137" s="124"/>
      <c r="V137" s="136"/>
      <c r="X137" s="138"/>
      <c r="Y137" s="138" t="s">
        <v>462</v>
      </c>
      <c r="Z137" s="138" t="s">
        <v>382</v>
      </c>
    </row>
    <row r="138" spans="1:26" x14ac:dyDescent="0.25">
      <c r="A138" s="146" t="s">
        <v>284</v>
      </c>
      <c r="B138" s="147" t="s">
        <v>344</v>
      </c>
      <c r="C138" s="146" t="s">
        <v>285</v>
      </c>
      <c r="D138" s="147" t="s">
        <v>293</v>
      </c>
      <c r="E138" s="148" t="s">
        <v>458</v>
      </c>
      <c r="F138" s="148" t="s">
        <v>169</v>
      </c>
      <c r="G138" s="147" t="s">
        <v>218</v>
      </c>
      <c r="H138" s="147"/>
      <c r="I138" s="148"/>
      <c r="J138" s="149">
        <v>1050</v>
      </c>
      <c r="K138" s="149">
        <v>1400</v>
      </c>
      <c r="L138" s="147" t="s">
        <v>289</v>
      </c>
      <c r="M138" s="146"/>
      <c r="N138" s="150">
        <v>0.86799999999999999</v>
      </c>
      <c r="O138" s="148" t="s">
        <v>115</v>
      </c>
      <c r="P138" s="128">
        <f>IFERROR(VLOOKUP(L138,NiceHash!$S$3:$W$33,4,FALSE)*N138,0)</f>
        <v>5.2565190299999995E-2</v>
      </c>
      <c r="Q138" s="121"/>
      <c r="R138" s="120"/>
      <c r="S138" s="128">
        <f>IFERROR(VLOOKUP(M138,NiceHash!$S$3:$W$33,4,FALSE)*Q138,0)</f>
        <v>0</v>
      </c>
      <c r="T138" s="132">
        <f t="shared" si="2"/>
        <v>5.2565190299999995E-2</v>
      </c>
      <c r="U138" s="124"/>
      <c r="V138" s="136"/>
      <c r="X138" s="138"/>
      <c r="Y138" s="138" t="s">
        <v>303</v>
      </c>
      <c r="Z138" s="138" t="s">
        <v>365</v>
      </c>
    </row>
    <row r="139" spans="1:26" x14ac:dyDescent="0.25">
      <c r="A139" s="146" t="s">
        <v>284</v>
      </c>
      <c r="B139" s="147" t="s">
        <v>311</v>
      </c>
      <c r="C139" s="146" t="s">
        <v>285</v>
      </c>
      <c r="D139" s="147" t="s">
        <v>293</v>
      </c>
      <c r="E139" s="148" t="s">
        <v>458</v>
      </c>
      <c r="F139" s="148" t="s">
        <v>169</v>
      </c>
      <c r="G139" s="147" t="s">
        <v>218</v>
      </c>
      <c r="H139" s="147"/>
      <c r="I139" s="148"/>
      <c r="J139" s="149">
        <v>1100</v>
      </c>
      <c r="K139" s="149">
        <v>1400</v>
      </c>
      <c r="L139" s="147" t="s">
        <v>289</v>
      </c>
      <c r="M139" s="146"/>
      <c r="N139" s="150">
        <v>0.90700000000000003</v>
      </c>
      <c r="O139" s="148" t="s">
        <v>115</v>
      </c>
      <c r="P139" s="128">
        <f>IFERROR(VLOOKUP(L139,NiceHash!$S$3:$W$33,4,FALSE)*N139,0)</f>
        <v>5.4926990324999994E-2</v>
      </c>
      <c r="Q139" s="121"/>
      <c r="R139" s="120"/>
      <c r="S139" s="128">
        <f>IFERROR(VLOOKUP(M139,NiceHash!$S$3:$W$33,4,FALSE)*Q139,0)</f>
        <v>0</v>
      </c>
      <c r="T139" s="132">
        <f t="shared" si="2"/>
        <v>5.4926990324999994E-2</v>
      </c>
      <c r="U139" s="124"/>
      <c r="V139" s="136"/>
      <c r="X139" s="138"/>
      <c r="Y139" s="138" t="s">
        <v>465</v>
      </c>
      <c r="Z139" s="138" t="s">
        <v>466</v>
      </c>
    </row>
    <row r="140" spans="1:26" x14ac:dyDescent="0.25">
      <c r="A140" s="146" t="s">
        <v>284</v>
      </c>
      <c r="B140" s="147" t="s">
        <v>285</v>
      </c>
      <c r="C140" s="146" t="s">
        <v>285</v>
      </c>
      <c r="D140" s="147" t="s">
        <v>293</v>
      </c>
      <c r="E140" s="148" t="s">
        <v>458</v>
      </c>
      <c r="F140" s="148" t="s">
        <v>169</v>
      </c>
      <c r="G140" s="147" t="s">
        <v>218</v>
      </c>
      <c r="H140" s="147"/>
      <c r="I140" s="148"/>
      <c r="J140" s="149">
        <v>1050</v>
      </c>
      <c r="K140" s="149">
        <v>1500</v>
      </c>
      <c r="L140" s="153" t="s">
        <v>131</v>
      </c>
      <c r="M140" s="146"/>
      <c r="N140" s="154">
        <v>11</v>
      </c>
      <c r="O140" s="148" t="s">
        <v>232</v>
      </c>
      <c r="P140" s="128">
        <f>IFERROR(VLOOKUP(L140,NiceHash!$S$3:$W$33,4,FALSE)*N140,0)</f>
        <v>0.45298113300000004</v>
      </c>
      <c r="Q140" s="121"/>
      <c r="R140" s="120"/>
      <c r="S140" s="128">
        <f>IFERROR(VLOOKUP(M140,NiceHash!$S$3:$W$33,4,FALSE)*Q140,0)</f>
        <v>0</v>
      </c>
      <c r="T140" s="132">
        <f t="shared" si="2"/>
        <v>0.45298113300000004</v>
      </c>
      <c r="U140" s="124"/>
      <c r="V140" s="136"/>
      <c r="X140" s="138"/>
      <c r="Y140" s="138" t="s">
        <v>327</v>
      </c>
      <c r="Z140" s="138" t="s">
        <v>463</v>
      </c>
    </row>
    <row r="141" spans="1:26" x14ac:dyDescent="0.25">
      <c r="A141" s="146" t="s">
        <v>284</v>
      </c>
      <c r="B141" s="147" t="s">
        <v>344</v>
      </c>
      <c r="C141" s="146" t="s">
        <v>285</v>
      </c>
      <c r="D141" s="147" t="s">
        <v>293</v>
      </c>
      <c r="E141" s="148" t="s">
        <v>458</v>
      </c>
      <c r="F141" s="148" t="s">
        <v>169</v>
      </c>
      <c r="G141" s="147" t="s">
        <v>218</v>
      </c>
      <c r="H141" s="147"/>
      <c r="I141" s="148"/>
      <c r="J141" s="149">
        <v>1050</v>
      </c>
      <c r="K141" s="149">
        <v>1400</v>
      </c>
      <c r="L141" s="153" t="s">
        <v>131</v>
      </c>
      <c r="M141" s="146"/>
      <c r="N141" s="154">
        <v>14.5</v>
      </c>
      <c r="O141" s="148" t="s">
        <v>232</v>
      </c>
      <c r="P141" s="128">
        <f>IFERROR(VLOOKUP(L141,NiceHash!$S$3:$W$33,4,FALSE)*N141,0)</f>
        <v>0.59711149350000003</v>
      </c>
      <c r="Q141" s="121"/>
      <c r="R141" s="120"/>
      <c r="S141" s="128">
        <f>IFERROR(VLOOKUP(M141,NiceHash!$S$3:$W$33,4,FALSE)*Q141,0)</f>
        <v>0</v>
      </c>
      <c r="T141" s="132">
        <f t="shared" si="2"/>
        <v>0.59711149350000003</v>
      </c>
      <c r="U141" s="124"/>
      <c r="V141" s="136"/>
      <c r="X141" s="138"/>
      <c r="Y141" s="138" t="s">
        <v>353</v>
      </c>
      <c r="Z141" s="138" t="s">
        <v>464</v>
      </c>
    </row>
    <row r="142" spans="1:26" x14ac:dyDescent="0.25">
      <c r="A142" s="146" t="s">
        <v>284</v>
      </c>
      <c r="B142" s="147" t="s">
        <v>311</v>
      </c>
      <c r="C142" s="146" t="s">
        <v>285</v>
      </c>
      <c r="D142" s="147" t="s">
        <v>293</v>
      </c>
      <c r="E142" s="148" t="s">
        <v>458</v>
      </c>
      <c r="F142" s="148" t="s">
        <v>169</v>
      </c>
      <c r="G142" s="147" t="s">
        <v>218</v>
      </c>
      <c r="H142" s="147"/>
      <c r="I142" s="148"/>
      <c r="J142" s="149">
        <v>1150</v>
      </c>
      <c r="K142" s="149">
        <v>1500</v>
      </c>
      <c r="L142" s="153" t="s">
        <v>131</v>
      </c>
      <c r="M142" s="146"/>
      <c r="N142" s="154">
        <v>15.6</v>
      </c>
      <c r="O142" s="148" t="s">
        <v>232</v>
      </c>
      <c r="P142" s="128">
        <f>IFERROR(VLOOKUP(L142,NiceHash!$S$3:$W$33,4,FALSE)*N142,0)</f>
        <v>0.64240960680000003</v>
      </c>
      <c r="Q142" s="121"/>
      <c r="R142" s="120"/>
      <c r="S142" s="128">
        <f>IFERROR(VLOOKUP(M142,NiceHash!$S$3:$W$33,4,FALSE)*Q142,0)</f>
        <v>0</v>
      </c>
      <c r="T142" s="132">
        <f t="shared" si="2"/>
        <v>0.64240960680000003</v>
      </c>
      <c r="U142" s="124"/>
      <c r="V142" s="136"/>
      <c r="X142" s="138"/>
      <c r="Y142" s="138" t="s">
        <v>312</v>
      </c>
      <c r="Z142" s="138">
        <v>15.12</v>
      </c>
    </row>
    <row r="143" spans="1:26" x14ac:dyDescent="0.25">
      <c r="A143" s="146" t="s">
        <v>284</v>
      </c>
      <c r="B143" s="147" t="s">
        <v>331</v>
      </c>
      <c r="C143" s="146" t="s">
        <v>285</v>
      </c>
      <c r="D143" s="147" t="s">
        <v>293</v>
      </c>
      <c r="E143" s="148" t="s">
        <v>458</v>
      </c>
      <c r="F143" s="148" t="s">
        <v>169</v>
      </c>
      <c r="G143" s="147" t="s">
        <v>218</v>
      </c>
      <c r="H143" s="147"/>
      <c r="I143" s="148"/>
      <c r="J143" s="149">
        <v>1100</v>
      </c>
      <c r="K143" s="149">
        <v>1500</v>
      </c>
      <c r="L143" s="153" t="s">
        <v>131</v>
      </c>
      <c r="M143" s="146"/>
      <c r="N143" s="154">
        <v>15</v>
      </c>
      <c r="O143" s="148" t="s">
        <v>232</v>
      </c>
      <c r="P143" s="128">
        <f>IFERROR(VLOOKUP(L143,NiceHash!$S$3:$W$33,4,FALSE)*N143,0)</f>
        <v>0.61770154500000007</v>
      </c>
      <c r="Q143" s="121"/>
      <c r="R143" s="120"/>
      <c r="S143" s="128">
        <f>IFERROR(VLOOKUP(M143,NiceHash!$S$3:$W$33,4,FALSE)*Q143,0)</f>
        <v>0</v>
      </c>
      <c r="T143" s="132">
        <f t="shared" si="2"/>
        <v>0.61770154500000007</v>
      </c>
      <c r="U143" s="124"/>
      <c r="V143" s="136"/>
      <c r="X143" s="138"/>
      <c r="Y143" s="138" t="s">
        <v>449</v>
      </c>
      <c r="Z143" s="138" t="s">
        <v>416</v>
      </c>
    </row>
    <row r="144" spans="1:26" x14ac:dyDescent="0.25">
      <c r="A144" s="146" t="s">
        <v>284</v>
      </c>
      <c r="B144" s="147" t="s">
        <v>292</v>
      </c>
      <c r="C144" s="146" t="s">
        <v>285</v>
      </c>
      <c r="D144" s="147" t="s">
        <v>293</v>
      </c>
      <c r="E144" s="148" t="s">
        <v>458</v>
      </c>
      <c r="F144" s="148" t="s">
        <v>169</v>
      </c>
      <c r="G144" s="147" t="s">
        <v>218</v>
      </c>
      <c r="H144" s="147"/>
      <c r="I144" s="148"/>
      <c r="J144" s="149">
        <v>1200</v>
      </c>
      <c r="K144" s="149">
        <v>1500</v>
      </c>
      <c r="L144" s="153" t="s">
        <v>131</v>
      </c>
      <c r="M144" s="146"/>
      <c r="N144" s="154">
        <v>6.9</v>
      </c>
      <c r="O144" s="148" t="s">
        <v>232</v>
      </c>
      <c r="P144" s="128">
        <f>IFERROR(VLOOKUP(L144,NiceHash!$S$3:$W$33,4,FALSE)*N144,0)</f>
        <v>0.28414271070000002</v>
      </c>
      <c r="Q144" s="121"/>
      <c r="R144" s="120"/>
      <c r="S144" s="128">
        <f>IFERROR(VLOOKUP(M144,NiceHash!$S$3:$W$33,4,FALSE)*Q144,0)</f>
        <v>0</v>
      </c>
      <c r="T144" s="132">
        <f t="shared" si="2"/>
        <v>0.28414271070000002</v>
      </c>
      <c r="U144" s="124"/>
      <c r="V144" s="136"/>
      <c r="X144" s="138"/>
      <c r="Y144" s="138" t="s">
        <v>318</v>
      </c>
      <c r="Z144" s="138" t="s">
        <v>349</v>
      </c>
    </row>
    <row r="145" spans="1:26" x14ac:dyDescent="0.25">
      <c r="A145" s="146" t="s">
        <v>284</v>
      </c>
      <c r="B145" s="147" t="s">
        <v>336</v>
      </c>
      <c r="C145" s="146" t="s">
        <v>285</v>
      </c>
      <c r="D145" s="147" t="s">
        <v>293</v>
      </c>
      <c r="E145" s="148" t="s">
        <v>458</v>
      </c>
      <c r="F145" s="148" t="s">
        <v>169</v>
      </c>
      <c r="G145" s="147" t="s">
        <v>218</v>
      </c>
      <c r="H145" s="147"/>
      <c r="I145" s="148"/>
      <c r="J145" s="149">
        <v>1220</v>
      </c>
      <c r="K145" s="149">
        <v>1500</v>
      </c>
      <c r="L145" s="153" t="s">
        <v>131</v>
      </c>
      <c r="M145" s="146"/>
      <c r="N145" s="154">
        <v>30</v>
      </c>
      <c r="O145" s="148" t="s">
        <v>232</v>
      </c>
      <c r="P145" s="128">
        <f>IFERROR(VLOOKUP(L145,NiceHash!$S$3:$W$33,4,FALSE)*N145,0)</f>
        <v>1.2354030900000001</v>
      </c>
      <c r="Q145" s="121"/>
      <c r="R145" s="120"/>
      <c r="S145" s="128">
        <f>IFERROR(VLOOKUP(M145,NiceHash!$S$3:$W$33,4,FALSE)*Q145,0)</f>
        <v>0</v>
      </c>
      <c r="T145" s="132">
        <f t="shared" si="2"/>
        <v>1.2354030900000001</v>
      </c>
      <c r="U145" s="124"/>
      <c r="V145" s="136"/>
      <c r="X145" s="138"/>
      <c r="Y145" s="138" t="s">
        <v>327</v>
      </c>
      <c r="Z145" s="138" t="s">
        <v>467</v>
      </c>
    </row>
    <row r="146" spans="1:26" x14ac:dyDescent="0.25">
      <c r="A146" s="146" t="s">
        <v>284</v>
      </c>
      <c r="B146" s="147" t="s">
        <v>336</v>
      </c>
      <c r="C146" s="146" t="s">
        <v>285</v>
      </c>
      <c r="D146" s="147" t="s">
        <v>293</v>
      </c>
      <c r="E146" s="148" t="s">
        <v>458</v>
      </c>
      <c r="F146" s="148" t="s">
        <v>169</v>
      </c>
      <c r="G146" s="147" t="s">
        <v>218</v>
      </c>
      <c r="H146" s="147"/>
      <c r="I146" s="148"/>
      <c r="J146" s="149">
        <v>1220</v>
      </c>
      <c r="K146" s="149">
        <v>1450</v>
      </c>
      <c r="L146" s="153" t="s">
        <v>131</v>
      </c>
      <c r="M146" s="146"/>
      <c r="N146" s="154">
        <v>16.73</v>
      </c>
      <c r="O146" s="148" t="s">
        <v>232</v>
      </c>
      <c r="P146" s="128">
        <f>IFERROR(VLOOKUP(L146,NiceHash!$S$3:$W$33,4,FALSE)*N146,0)</f>
        <v>0.68894312319000006</v>
      </c>
      <c r="Q146" s="121"/>
      <c r="R146" s="120"/>
      <c r="S146" s="128">
        <f>IFERROR(VLOOKUP(M146,NiceHash!$S$3:$W$33,4,FALSE)*Q146,0)</f>
        <v>0</v>
      </c>
      <c r="T146" s="132">
        <f t="shared" si="2"/>
        <v>0.68894312319000006</v>
      </c>
      <c r="U146" s="124"/>
      <c r="V146" s="136"/>
      <c r="X146" s="138"/>
      <c r="Y146" s="138" t="s">
        <v>327</v>
      </c>
      <c r="Z146" s="138" t="s">
        <v>468</v>
      </c>
    </row>
    <row r="147" spans="1:26" x14ac:dyDescent="0.25">
      <c r="A147" s="146" t="s">
        <v>284</v>
      </c>
      <c r="B147" s="147" t="s">
        <v>292</v>
      </c>
      <c r="C147" s="146" t="s">
        <v>285</v>
      </c>
      <c r="D147" s="147" t="s">
        <v>293</v>
      </c>
      <c r="E147" s="148" t="s">
        <v>458</v>
      </c>
      <c r="F147" s="148" t="s">
        <v>169</v>
      </c>
      <c r="G147" s="147" t="s">
        <v>218</v>
      </c>
      <c r="H147" s="147"/>
      <c r="I147" s="148"/>
      <c r="J147" s="149">
        <v>1100</v>
      </c>
      <c r="K147" s="149">
        <v>1470</v>
      </c>
      <c r="L147" s="147" t="s">
        <v>19</v>
      </c>
      <c r="M147" s="146"/>
      <c r="N147" s="154">
        <v>7.7</v>
      </c>
      <c r="O147" s="148" t="s">
        <v>232</v>
      </c>
      <c r="P147" s="128">
        <f>IFERROR(VLOOKUP(L147,NiceHash!$S$3:$W$33,4,FALSE)*N147,0)</f>
        <v>7.9644741560999984E-3</v>
      </c>
      <c r="Q147" s="121"/>
      <c r="R147" s="120"/>
      <c r="S147" s="128">
        <f>IFERROR(VLOOKUP(M147,NiceHash!$S$3:$W$33,4,FALSE)*Q147,0)</f>
        <v>0</v>
      </c>
      <c r="T147" s="132">
        <f t="shared" si="2"/>
        <v>7.9644741560999984E-3</v>
      </c>
      <c r="U147" s="124"/>
      <c r="V147" s="136"/>
      <c r="X147" s="138"/>
      <c r="Y147" s="138" t="s">
        <v>312</v>
      </c>
      <c r="Z147" s="138" t="s">
        <v>377</v>
      </c>
    </row>
    <row r="148" spans="1:26" x14ac:dyDescent="0.25">
      <c r="A148" s="146" t="s">
        <v>284</v>
      </c>
      <c r="B148" s="147" t="s">
        <v>292</v>
      </c>
      <c r="C148" s="146" t="s">
        <v>285</v>
      </c>
      <c r="D148" s="147" t="s">
        <v>293</v>
      </c>
      <c r="E148" s="148" t="s">
        <v>458</v>
      </c>
      <c r="F148" s="148" t="s">
        <v>169</v>
      </c>
      <c r="G148" s="147" t="s">
        <v>218</v>
      </c>
      <c r="H148" s="147"/>
      <c r="I148" s="148"/>
      <c r="J148" s="149">
        <v>1150</v>
      </c>
      <c r="K148" s="149">
        <v>1500</v>
      </c>
      <c r="L148" s="147" t="s">
        <v>11</v>
      </c>
      <c r="M148" s="146"/>
      <c r="N148" s="151">
        <v>2.2269999999999999</v>
      </c>
      <c r="O148" s="148" t="s">
        <v>232</v>
      </c>
      <c r="P148" s="128">
        <f>IFERROR(VLOOKUP(L148,NiceHash!$S$3:$W$33,4,FALSE)*N148,0)</f>
        <v>3.2367560957999997E-4</v>
      </c>
      <c r="Q148" s="121"/>
      <c r="R148" s="120"/>
      <c r="S148" s="128">
        <f>IFERROR(VLOOKUP(M148,NiceHash!$S$3:$W$33,4,FALSE)*Q148,0)</f>
        <v>0</v>
      </c>
      <c r="T148" s="132">
        <f t="shared" si="2"/>
        <v>3.2367560957999997E-4</v>
      </c>
      <c r="U148" s="124"/>
      <c r="V148" s="136"/>
      <c r="X148" s="138"/>
      <c r="Y148" s="138" t="s">
        <v>353</v>
      </c>
      <c r="Z148" s="138" t="s">
        <v>381</v>
      </c>
    </row>
    <row r="149" spans="1:26" x14ac:dyDescent="0.25">
      <c r="A149" s="146" t="s">
        <v>284</v>
      </c>
      <c r="B149" s="147" t="s">
        <v>331</v>
      </c>
      <c r="C149" s="146" t="s">
        <v>285</v>
      </c>
      <c r="D149" s="147" t="s">
        <v>293</v>
      </c>
      <c r="E149" s="148" t="s">
        <v>458</v>
      </c>
      <c r="F149" s="148">
        <v>270</v>
      </c>
      <c r="G149" s="147"/>
      <c r="H149" s="147"/>
      <c r="I149" s="148"/>
      <c r="J149" s="149">
        <v>985</v>
      </c>
      <c r="K149" s="149">
        <v>1400</v>
      </c>
      <c r="L149" s="147" t="s">
        <v>289</v>
      </c>
      <c r="M149" s="146"/>
      <c r="N149" s="150">
        <v>0.81499999999999995</v>
      </c>
      <c r="O149" s="148" t="s">
        <v>115</v>
      </c>
      <c r="P149" s="128">
        <f>IFERROR(VLOOKUP(L149,NiceHash!$S$3:$W$33,4,FALSE)*N149,0)</f>
        <v>4.9355564624999994E-2</v>
      </c>
      <c r="Q149" s="121"/>
      <c r="R149" s="120"/>
      <c r="S149" s="128">
        <f>IFERROR(VLOOKUP(M149,NiceHash!$S$3:$W$33,4,FALSE)*Q149,0)</f>
        <v>0</v>
      </c>
      <c r="T149" s="132">
        <f t="shared" si="2"/>
        <v>4.9355564624999994E-2</v>
      </c>
      <c r="U149" s="124"/>
      <c r="V149" s="136"/>
      <c r="X149" s="138"/>
      <c r="Y149" s="138" t="s">
        <v>473</v>
      </c>
      <c r="Z149" s="138" t="s">
        <v>348</v>
      </c>
    </row>
    <row r="150" spans="1:26" x14ac:dyDescent="0.25">
      <c r="A150" s="146" t="s">
        <v>284</v>
      </c>
      <c r="B150" s="147" t="s">
        <v>331</v>
      </c>
      <c r="C150" s="146" t="s">
        <v>285</v>
      </c>
      <c r="D150" s="147" t="s">
        <v>293</v>
      </c>
      <c r="E150" s="148" t="s">
        <v>458</v>
      </c>
      <c r="F150" s="148">
        <v>270</v>
      </c>
      <c r="G150" s="147"/>
      <c r="H150" s="147"/>
      <c r="I150" s="148"/>
      <c r="J150" s="149">
        <v>955</v>
      </c>
      <c r="K150" s="149">
        <v>1400</v>
      </c>
      <c r="L150" s="147" t="s">
        <v>289</v>
      </c>
      <c r="M150" s="146"/>
      <c r="N150" s="150">
        <v>0.75700000000000001</v>
      </c>
      <c r="O150" s="148" t="s">
        <v>115</v>
      </c>
      <c r="P150" s="128">
        <f>IFERROR(VLOOKUP(L150,NiceHash!$S$3:$W$33,4,FALSE)*N150,0)</f>
        <v>4.5843144074999995E-2</v>
      </c>
      <c r="Q150" s="121"/>
      <c r="R150" s="120"/>
      <c r="S150" s="128">
        <f>IFERROR(VLOOKUP(M150,NiceHash!$S$3:$W$33,4,FALSE)*Q150,0)</f>
        <v>0</v>
      </c>
      <c r="T150" s="132">
        <f t="shared" si="2"/>
        <v>4.5843144074999995E-2</v>
      </c>
      <c r="U150" s="124"/>
      <c r="V150" s="136"/>
      <c r="X150" s="138"/>
      <c r="Y150" s="138" t="s">
        <v>303</v>
      </c>
      <c r="Z150" s="138" t="s">
        <v>474</v>
      </c>
    </row>
    <row r="151" spans="1:26" x14ac:dyDescent="0.25">
      <c r="A151" s="146" t="s">
        <v>284</v>
      </c>
      <c r="B151" s="147" t="s">
        <v>285</v>
      </c>
      <c r="C151" s="146" t="s">
        <v>285</v>
      </c>
      <c r="D151" s="147" t="s">
        <v>293</v>
      </c>
      <c r="E151" s="148" t="s">
        <v>458</v>
      </c>
      <c r="F151" s="148">
        <v>270</v>
      </c>
      <c r="G151" s="147"/>
      <c r="H151" s="147"/>
      <c r="I151" s="148"/>
      <c r="J151" s="149">
        <v>1050</v>
      </c>
      <c r="K151" s="149">
        <v>1500</v>
      </c>
      <c r="L151" s="153" t="s">
        <v>131</v>
      </c>
      <c r="M151" s="146"/>
      <c r="N151" s="154">
        <v>13.95</v>
      </c>
      <c r="O151" s="148" t="s">
        <v>232</v>
      </c>
      <c r="P151" s="128">
        <f>IFERROR(VLOOKUP(L151,NiceHash!$S$3:$W$33,4,FALSE)*N151,0)</f>
        <v>0.57446243684999998</v>
      </c>
      <c r="Q151" s="121"/>
      <c r="R151" s="120"/>
      <c r="S151" s="128">
        <f>IFERROR(VLOOKUP(M151,NiceHash!$S$3:$W$33,4,FALSE)*Q151,0)</f>
        <v>0</v>
      </c>
      <c r="T151" s="132">
        <f t="shared" si="2"/>
        <v>0.57446243684999998</v>
      </c>
      <c r="U151" s="124"/>
      <c r="V151" s="136"/>
      <c r="X151" s="138"/>
      <c r="Y151" s="138" t="s">
        <v>454</v>
      </c>
      <c r="Z151" s="138" t="s">
        <v>348</v>
      </c>
    </row>
    <row r="152" spans="1:26" x14ac:dyDescent="0.25">
      <c r="A152" s="146" t="s">
        <v>284</v>
      </c>
      <c r="B152" s="147" t="s">
        <v>344</v>
      </c>
      <c r="C152" s="146" t="s">
        <v>285</v>
      </c>
      <c r="D152" s="147" t="s">
        <v>293</v>
      </c>
      <c r="E152" s="148" t="s">
        <v>458</v>
      </c>
      <c r="F152" s="148">
        <v>270</v>
      </c>
      <c r="G152" s="147"/>
      <c r="H152" s="147"/>
      <c r="I152" s="148"/>
      <c r="J152" s="149">
        <v>1200</v>
      </c>
      <c r="K152" s="149">
        <v>1375</v>
      </c>
      <c r="L152" s="153" t="s">
        <v>131</v>
      </c>
      <c r="M152" s="146"/>
      <c r="N152" s="154">
        <v>16</v>
      </c>
      <c r="O152" s="148" t="s">
        <v>232</v>
      </c>
      <c r="P152" s="128">
        <f>IFERROR(VLOOKUP(L152,NiceHash!$S$3:$W$33,4,FALSE)*N152,0)</f>
        <v>0.65888164800000004</v>
      </c>
      <c r="Q152" s="121"/>
      <c r="R152" s="120"/>
      <c r="S152" s="128">
        <f>IFERROR(VLOOKUP(M152,NiceHash!$S$3:$W$33,4,FALSE)*Q152,0)</f>
        <v>0</v>
      </c>
      <c r="T152" s="132">
        <f t="shared" si="2"/>
        <v>0.65888164800000004</v>
      </c>
      <c r="U152" s="124"/>
      <c r="V152" s="136"/>
      <c r="X152" s="138"/>
      <c r="Y152" s="138" t="s">
        <v>469</v>
      </c>
      <c r="Z152" s="138" t="s">
        <v>360</v>
      </c>
    </row>
    <row r="153" spans="1:26" x14ac:dyDescent="0.25">
      <c r="A153" s="146" t="s">
        <v>284</v>
      </c>
      <c r="B153" s="147" t="s">
        <v>364</v>
      </c>
      <c r="C153" s="146" t="s">
        <v>285</v>
      </c>
      <c r="D153" s="147" t="s">
        <v>293</v>
      </c>
      <c r="E153" s="148" t="s">
        <v>458</v>
      </c>
      <c r="F153" s="148">
        <v>270</v>
      </c>
      <c r="G153" s="147"/>
      <c r="H153" s="147"/>
      <c r="I153" s="148"/>
      <c r="J153" s="149">
        <v>925</v>
      </c>
      <c r="K153" s="149">
        <v>1400</v>
      </c>
      <c r="L153" s="153" t="s">
        <v>131</v>
      </c>
      <c r="M153" s="146"/>
      <c r="N153" s="154">
        <v>14</v>
      </c>
      <c r="O153" s="148" t="s">
        <v>232</v>
      </c>
      <c r="P153" s="128">
        <f>IFERROR(VLOOKUP(L153,NiceHash!$S$3:$W$33,4,FALSE)*N153,0)</f>
        <v>0.576521442</v>
      </c>
      <c r="Q153" s="121"/>
      <c r="R153" s="120"/>
      <c r="S153" s="128">
        <f>IFERROR(VLOOKUP(M153,NiceHash!$S$3:$W$33,4,FALSE)*Q153,0)</f>
        <v>0</v>
      </c>
      <c r="T153" s="132">
        <f t="shared" si="2"/>
        <v>0.576521442</v>
      </c>
      <c r="U153" s="124"/>
      <c r="V153" s="136"/>
      <c r="X153" s="138"/>
      <c r="Y153" s="138" t="s">
        <v>470</v>
      </c>
      <c r="Z153" s="138" t="s">
        <v>471</v>
      </c>
    </row>
    <row r="154" spans="1:26" x14ac:dyDescent="0.25">
      <c r="A154" s="146" t="s">
        <v>284</v>
      </c>
      <c r="B154" s="147" t="s">
        <v>297</v>
      </c>
      <c r="C154" s="146" t="s">
        <v>285</v>
      </c>
      <c r="D154" s="147" t="s">
        <v>293</v>
      </c>
      <c r="E154" s="148" t="s">
        <v>458</v>
      </c>
      <c r="F154" s="148">
        <v>270</v>
      </c>
      <c r="G154" s="147"/>
      <c r="H154" s="147"/>
      <c r="I154" s="148"/>
      <c r="J154" s="149">
        <v>1050</v>
      </c>
      <c r="K154" s="149">
        <v>1400</v>
      </c>
      <c r="L154" s="153" t="s">
        <v>131</v>
      </c>
      <c r="M154" s="146"/>
      <c r="N154" s="154">
        <v>14.5</v>
      </c>
      <c r="O154" s="148" t="s">
        <v>232</v>
      </c>
      <c r="P154" s="128">
        <f>IFERROR(VLOOKUP(L154,NiceHash!$S$3:$W$33,4,FALSE)*N154,0)</f>
        <v>0.59711149350000003</v>
      </c>
      <c r="Q154" s="121"/>
      <c r="R154" s="120"/>
      <c r="S154" s="128">
        <f>IFERROR(VLOOKUP(M154,NiceHash!$S$3:$W$33,4,FALSE)*Q154,0)</f>
        <v>0</v>
      </c>
      <c r="T154" s="132">
        <f t="shared" si="2"/>
        <v>0.59711149350000003</v>
      </c>
      <c r="U154" s="124"/>
      <c r="V154" s="136"/>
      <c r="X154" s="138"/>
      <c r="Y154" s="138" t="s">
        <v>327</v>
      </c>
      <c r="Z154" s="138" t="s">
        <v>472</v>
      </c>
    </row>
    <row r="155" spans="1:26" x14ac:dyDescent="0.25">
      <c r="A155" s="146" t="s">
        <v>284</v>
      </c>
      <c r="B155" s="147" t="s">
        <v>292</v>
      </c>
      <c r="C155" s="146" t="s">
        <v>285</v>
      </c>
      <c r="D155" s="147" t="s">
        <v>293</v>
      </c>
      <c r="E155" s="148" t="s">
        <v>458</v>
      </c>
      <c r="F155" s="148">
        <v>270</v>
      </c>
      <c r="G155" s="147"/>
      <c r="H155" s="147"/>
      <c r="I155" s="148"/>
      <c r="J155" s="149">
        <v>1050</v>
      </c>
      <c r="K155" s="149">
        <v>1450</v>
      </c>
      <c r="L155" s="153" t="s">
        <v>131</v>
      </c>
      <c r="M155" s="146"/>
      <c r="N155" s="154">
        <v>15</v>
      </c>
      <c r="O155" s="148" t="s">
        <v>232</v>
      </c>
      <c r="P155" s="128">
        <f>IFERROR(VLOOKUP(L155,NiceHash!$S$3:$W$33,4,FALSE)*N155,0)</f>
        <v>0.61770154500000007</v>
      </c>
      <c r="Q155" s="121"/>
      <c r="R155" s="120"/>
      <c r="S155" s="128">
        <f>IFERROR(VLOOKUP(M155,NiceHash!$S$3:$W$33,4,FALSE)*Q155,0)</f>
        <v>0</v>
      </c>
      <c r="T155" s="132">
        <f t="shared" si="2"/>
        <v>0.61770154500000007</v>
      </c>
      <c r="U155" s="124"/>
      <c r="V155" s="136"/>
      <c r="X155" s="138"/>
      <c r="Y155" s="138" t="s">
        <v>303</v>
      </c>
      <c r="Z155" s="138" t="s">
        <v>475</v>
      </c>
    </row>
    <row r="156" spans="1:26" x14ac:dyDescent="0.25">
      <c r="A156" s="146" t="s">
        <v>284</v>
      </c>
      <c r="B156" s="147" t="s">
        <v>336</v>
      </c>
      <c r="C156" s="146" t="s">
        <v>285</v>
      </c>
      <c r="D156" s="147" t="s">
        <v>293</v>
      </c>
      <c r="E156" s="148" t="s">
        <v>458</v>
      </c>
      <c r="F156" s="148">
        <v>270</v>
      </c>
      <c r="G156" s="147"/>
      <c r="H156" s="147"/>
      <c r="I156" s="148"/>
      <c r="J156" s="149">
        <v>1150</v>
      </c>
      <c r="K156" s="149">
        <v>1500</v>
      </c>
      <c r="L156" s="153" t="s">
        <v>131</v>
      </c>
      <c r="M156" s="146"/>
      <c r="N156" s="154">
        <v>16.5</v>
      </c>
      <c r="O156" s="148" t="s">
        <v>232</v>
      </c>
      <c r="P156" s="128">
        <f>IFERROR(VLOOKUP(L156,NiceHash!$S$3:$W$33,4,FALSE)*N156,0)</f>
        <v>0.67947169950000008</v>
      </c>
      <c r="Q156" s="121"/>
      <c r="R156" s="120"/>
      <c r="S156" s="128">
        <f>IFERROR(VLOOKUP(M156,NiceHash!$S$3:$W$33,4,FALSE)*Q156,0)</f>
        <v>0</v>
      </c>
      <c r="T156" s="132">
        <f t="shared" si="2"/>
        <v>0.67947169950000008</v>
      </c>
      <c r="U156" s="124"/>
      <c r="V156" s="136"/>
      <c r="X156" s="138"/>
      <c r="Y156" s="138" t="s">
        <v>423</v>
      </c>
      <c r="Z156" s="138" t="s">
        <v>476</v>
      </c>
    </row>
    <row r="157" spans="1:26" x14ac:dyDescent="0.25">
      <c r="A157" s="146" t="s">
        <v>284</v>
      </c>
      <c r="B157" s="147" t="s">
        <v>344</v>
      </c>
      <c r="C157" s="146" t="s">
        <v>285</v>
      </c>
      <c r="D157" s="147" t="s">
        <v>293</v>
      </c>
      <c r="E157" s="148" t="s">
        <v>458</v>
      </c>
      <c r="F157" s="148" t="s">
        <v>162</v>
      </c>
      <c r="G157" s="147" t="s">
        <v>477</v>
      </c>
      <c r="H157" s="147"/>
      <c r="I157" s="148"/>
      <c r="J157" s="149">
        <v>1150</v>
      </c>
      <c r="K157" s="149">
        <v>1625</v>
      </c>
      <c r="L157" s="153" t="s">
        <v>131</v>
      </c>
      <c r="M157" s="146"/>
      <c r="N157" s="154">
        <v>22.7</v>
      </c>
      <c r="O157" s="148" t="s">
        <v>232</v>
      </c>
      <c r="P157" s="128">
        <f>IFERROR(VLOOKUP(L157,NiceHash!$S$3:$W$33,4,FALSE)*N157,0)</f>
        <v>0.93478833810000006</v>
      </c>
      <c r="Q157" s="121"/>
      <c r="R157" s="120"/>
      <c r="S157" s="128">
        <f>IFERROR(VLOOKUP(M157,NiceHash!$S$3:$W$33,4,FALSE)*Q157,0)</f>
        <v>0</v>
      </c>
      <c r="T157" s="132">
        <f t="shared" si="2"/>
        <v>0.93478833810000006</v>
      </c>
      <c r="U157" s="124"/>
      <c r="V157" s="136"/>
      <c r="X157" s="138"/>
      <c r="Y157" s="138" t="s">
        <v>478</v>
      </c>
      <c r="Z157" s="138" t="s">
        <v>479</v>
      </c>
    </row>
    <row r="158" spans="1:26" x14ac:dyDescent="0.25">
      <c r="A158" s="146" t="s">
        <v>284</v>
      </c>
      <c r="B158" s="147" t="s">
        <v>292</v>
      </c>
      <c r="C158" s="146" t="s">
        <v>285</v>
      </c>
      <c r="D158" s="147" t="s">
        <v>293</v>
      </c>
      <c r="E158" s="148" t="s">
        <v>458</v>
      </c>
      <c r="F158" s="148" t="s">
        <v>162</v>
      </c>
      <c r="G158" s="147" t="s">
        <v>459</v>
      </c>
      <c r="H158" s="147"/>
      <c r="I158" s="148"/>
      <c r="J158" s="149">
        <v>975</v>
      </c>
      <c r="K158" s="149">
        <v>1500</v>
      </c>
      <c r="L158" s="153" t="s">
        <v>131</v>
      </c>
      <c r="M158" s="146"/>
      <c r="N158" s="154">
        <v>21</v>
      </c>
      <c r="O158" s="148" t="s">
        <v>232</v>
      </c>
      <c r="P158" s="128">
        <f>IFERROR(VLOOKUP(L158,NiceHash!$S$3:$W$33,4,FALSE)*N158,0)</f>
        <v>0.8647821630000001</v>
      </c>
      <c r="Q158" s="121"/>
      <c r="R158" s="120"/>
      <c r="S158" s="128">
        <f>IFERROR(VLOOKUP(M158,NiceHash!$S$3:$W$33,4,FALSE)*Q158,0)</f>
        <v>0</v>
      </c>
      <c r="T158" s="132">
        <f t="shared" si="2"/>
        <v>0.8647821630000001</v>
      </c>
      <c r="U158" s="124"/>
      <c r="V158" s="136"/>
      <c r="X158" s="138"/>
      <c r="Y158" s="138" t="s">
        <v>480</v>
      </c>
      <c r="Z158" s="138" t="s">
        <v>381</v>
      </c>
    </row>
    <row r="159" spans="1:26" x14ac:dyDescent="0.25">
      <c r="A159" s="146" t="s">
        <v>284</v>
      </c>
      <c r="B159" s="147" t="s">
        <v>297</v>
      </c>
      <c r="C159" s="146" t="s">
        <v>285</v>
      </c>
      <c r="D159" s="147" t="s">
        <v>293</v>
      </c>
      <c r="E159" s="148" t="s">
        <v>458</v>
      </c>
      <c r="F159" s="148" t="s">
        <v>162</v>
      </c>
      <c r="G159" s="147" t="s">
        <v>422</v>
      </c>
      <c r="H159" s="147"/>
      <c r="I159" s="148" t="s">
        <v>165</v>
      </c>
      <c r="J159" s="149">
        <v>1020</v>
      </c>
      <c r="K159" s="149">
        <v>1500</v>
      </c>
      <c r="L159" s="147" t="s">
        <v>289</v>
      </c>
      <c r="M159" s="146"/>
      <c r="N159" s="150">
        <v>1.3</v>
      </c>
      <c r="O159" s="148" t="s">
        <v>115</v>
      </c>
      <c r="P159" s="128">
        <f>IFERROR(VLOOKUP(L159,NiceHash!$S$3:$W$33,4,FALSE)*N159,0)</f>
        <v>7.87266675E-2</v>
      </c>
      <c r="Q159" s="121"/>
      <c r="R159" s="120"/>
      <c r="S159" s="128">
        <f>IFERROR(VLOOKUP(M159,NiceHash!$S$3:$W$33,4,FALSE)*Q159,0)</f>
        <v>0</v>
      </c>
      <c r="T159" s="132">
        <f t="shared" si="2"/>
        <v>7.87266675E-2</v>
      </c>
      <c r="U159" s="124"/>
      <c r="V159" s="136"/>
      <c r="X159" s="138"/>
      <c r="Y159" s="138" t="s">
        <v>481</v>
      </c>
      <c r="Z159" s="138" t="s">
        <v>482</v>
      </c>
    </row>
    <row r="160" spans="1:26" x14ac:dyDescent="0.25">
      <c r="A160" s="146" t="s">
        <v>284</v>
      </c>
      <c r="B160" s="147" t="s">
        <v>324</v>
      </c>
      <c r="C160" s="146" t="s">
        <v>285</v>
      </c>
      <c r="D160" s="147" t="s">
        <v>293</v>
      </c>
      <c r="E160" s="148" t="s">
        <v>458</v>
      </c>
      <c r="F160" s="148" t="s">
        <v>162</v>
      </c>
      <c r="G160" s="147" t="s">
        <v>483</v>
      </c>
      <c r="H160" s="147"/>
      <c r="I160" s="148"/>
      <c r="J160" s="149">
        <v>1060</v>
      </c>
      <c r="K160" s="149">
        <v>1600</v>
      </c>
      <c r="L160" s="153" t="s">
        <v>131</v>
      </c>
      <c r="M160" s="146"/>
      <c r="N160" s="154">
        <v>18.100000000000001</v>
      </c>
      <c r="O160" s="148" t="s">
        <v>232</v>
      </c>
      <c r="P160" s="128">
        <f>IFERROR(VLOOKUP(L160,NiceHash!$S$3:$W$33,4,FALSE)*N160,0)</f>
        <v>0.74535986430000012</v>
      </c>
      <c r="Q160" s="121"/>
      <c r="R160" s="120"/>
      <c r="S160" s="128">
        <f>IFERROR(VLOOKUP(M160,NiceHash!$S$3:$W$33,4,FALSE)*Q160,0)</f>
        <v>0</v>
      </c>
      <c r="T160" s="132">
        <f t="shared" si="2"/>
        <v>0.74535986430000012</v>
      </c>
      <c r="U160" s="124"/>
      <c r="V160" s="136"/>
      <c r="X160" s="138"/>
      <c r="Y160" s="138" t="s">
        <v>484</v>
      </c>
      <c r="Z160" s="138" t="s">
        <v>351</v>
      </c>
    </row>
    <row r="161" spans="1:26" x14ac:dyDescent="0.25">
      <c r="A161" s="146" t="s">
        <v>284</v>
      </c>
      <c r="B161" s="147" t="s">
        <v>364</v>
      </c>
      <c r="C161" s="146" t="s">
        <v>285</v>
      </c>
      <c r="D161" s="147" t="s">
        <v>293</v>
      </c>
      <c r="E161" s="148" t="s">
        <v>458</v>
      </c>
      <c r="F161" s="148" t="s">
        <v>162</v>
      </c>
      <c r="G161" s="147" t="s">
        <v>485</v>
      </c>
      <c r="H161" s="147"/>
      <c r="I161" s="148"/>
      <c r="J161" s="149">
        <v>1050</v>
      </c>
      <c r="K161" s="149">
        <v>1500</v>
      </c>
      <c r="L161" s="153" t="s">
        <v>131</v>
      </c>
      <c r="M161" s="146"/>
      <c r="N161" s="154">
        <v>22</v>
      </c>
      <c r="O161" s="148" t="s">
        <v>232</v>
      </c>
      <c r="P161" s="128">
        <f>IFERROR(VLOOKUP(L161,NiceHash!$S$3:$W$33,4,FALSE)*N161,0)</f>
        <v>0.90596226600000007</v>
      </c>
      <c r="Q161" s="121"/>
      <c r="R161" s="120"/>
      <c r="S161" s="128">
        <f>IFERROR(VLOOKUP(M161,NiceHash!$S$3:$W$33,4,FALSE)*Q161,0)</f>
        <v>0</v>
      </c>
      <c r="T161" s="132">
        <f t="shared" si="2"/>
        <v>0.90596226600000007</v>
      </c>
      <c r="U161" s="124"/>
      <c r="V161" s="136"/>
      <c r="X161" s="138"/>
      <c r="Y161" s="138" t="s">
        <v>303</v>
      </c>
      <c r="Z161" s="138" t="s">
        <v>438</v>
      </c>
    </row>
    <row r="162" spans="1:26" x14ac:dyDescent="0.25">
      <c r="A162" s="146" t="s">
        <v>284</v>
      </c>
      <c r="B162" s="147" t="s">
        <v>292</v>
      </c>
      <c r="C162" s="146" t="s">
        <v>285</v>
      </c>
      <c r="D162" s="147" t="s">
        <v>293</v>
      </c>
      <c r="E162" s="148" t="s">
        <v>458</v>
      </c>
      <c r="F162" s="148" t="s">
        <v>162</v>
      </c>
      <c r="G162" s="147" t="s">
        <v>486</v>
      </c>
      <c r="H162" s="147"/>
      <c r="I162" s="148"/>
      <c r="J162" s="149">
        <v>1100</v>
      </c>
      <c r="K162" s="149">
        <v>1600</v>
      </c>
      <c r="L162" s="153" t="s">
        <v>131</v>
      </c>
      <c r="M162" s="146"/>
      <c r="N162" s="154">
        <v>20</v>
      </c>
      <c r="O162" s="148" t="s">
        <v>232</v>
      </c>
      <c r="P162" s="128">
        <f>IFERROR(VLOOKUP(L162,NiceHash!$S$3:$W$33,4,FALSE)*N162,0)</f>
        <v>0.82360206000000002</v>
      </c>
      <c r="Q162" s="121"/>
      <c r="R162" s="120"/>
      <c r="S162" s="128">
        <f>IFERROR(VLOOKUP(M162,NiceHash!$S$3:$W$33,4,FALSE)*Q162,0)</f>
        <v>0</v>
      </c>
      <c r="T162" s="132">
        <f t="shared" si="2"/>
        <v>0.82360206000000002</v>
      </c>
      <c r="U162" s="124"/>
      <c r="V162" s="136"/>
      <c r="X162" s="138"/>
      <c r="Y162" s="138" t="s">
        <v>303</v>
      </c>
      <c r="Z162" s="138" t="s">
        <v>348</v>
      </c>
    </row>
    <row r="163" spans="1:26" x14ac:dyDescent="0.25">
      <c r="A163" s="146" t="s">
        <v>284</v>
      </c>
      <c r="B163" s="147" t="s">
        <v>292</v>
      </c>
      <c r="C163" s="146" t="s">
        <v>285</v>
      </c>
      <c r="D163" s="147" t="s">
        <v>293</v>
      </c>
      <c r="E163" s="148" t="s">
        <v>458</v>
      </c>
      <c r="F163" s="148" t="s">
        <v>162</v>
      </c>
      <c r="G163" s="147" t="s">
        <v>487</v>
      </c>
      <c r="H163" s="147"/>
      <c r="I163" s="148"/>
      <c r="J163" s="149">
        <v>950</v>
      </c>
      <c r="K163" s="149">
        <v>1500</v>
      </c>
      <c r="L163" s="153" t="s">
        <v>131</v>
      </c>
      <c r="M163" s="146"/>
      <c r="N163" s="154">
        <v>20</v>
      </c>
      <c r="O163" s="148" t="s">
        <v>232</v>
      </c>
      <c r="P163" s="128">
        <f>IFERROR(VLOOKUP(L163,NiceHash!$S$3:$W$33,4,FALSE)*N163,0)</f>
        <v>0.82360206000000002</v>
      </c>
      <c r="Q163" s="121"/>
      <c r="R163" s="120"/>
      <c r="S163" s="128">
        <f>IFERROR(VLOOKUP(M163,NiceHash!$S$3:$W$33,4,FALSE)*Q163,0)</f>
        <v>0</v>
      </c>
      <c r="T163" s="132">
        <f t="shared" si="2"/>
        <v>0.82360206000000002</v>
      </c>
      <c r="U163" s="124"/>
      <c r="V163" s="136"/>
      <c r="X163" s="138"/>
      <c r="Y163" s="138" t="s">
        <v>318</v>
      </c>
      <c r="Z163" s="138" t="s">
        <v>488</v>
      </c>
    </row>
    <row r="164" spans="1:26" x14ac:dyDescent="0.25">
      <c r="A164" s="146" t="s">
        <v>284</v>
      </c>
      <c r="B164" s="147" t="s">
        <v>292</v>
      </c>
      <c r="C164" s="146" t="s">
        <v>285</v>
      </c>
      <c r="D164" s="147" t="s">
        <v>293</v>
      </c>
      <c r="E164" s="148" t="s">
        <v>458</v>
      </c>
      <c r="F164" s="148" t="s">
        <v>162</v>
      </c>
      <c r="G164" s="147" t="s">
        <v>489</v>
      </c>
      <c r="H164" s="147"/>
      <c r="I164" s="148"/>
      <c r="J164" s="149">
        <v>1200</v>
      </c>
      <c r="K164" s="149">
        <v>1500</v>
      </c>
      <c r="L164" s="153" t="s">
        <v>131</v>
      </c>
      <c r="M164" s="146"/>
      <c r="N164" s="154">
        <v>19.899999999999999</v>
      </c>
      <c r="O164" s="148" t="s">
        <v>232</v>
      </c>
      <c r="P164" s="128">
        <f>IFERROR(VLOOKUP(L164,NiceHash!$S$3:$W$33,4,FALSE)*N164,0)</f>
        <v>0.81948404969999999</v>
      </c>
      <c r="Q164" s="121"/>
      <c r="R164" s="120"/>
      <c r="S164" s="128">
        <f>IFERROR(VLOOKUP(M164,NiceHash!$S$3:$W$33,4,FALSE)*Q164,0)</f>
        <v>0</v>
      </c>
      <c r="T164" s="132">
        <f t="shared" si="2"/>
        <v>0.81948404969999999</v>
      </c>
      <c r="U164" s="124"/>
      <c r="V164" s="136"/>
      <c r="X164" s="138"/>
      <c r="Y164" s="138" t="s">
        <v>350</v>
      </c>
      <c r="Z164" s="138">
        <v>37818</v>
      </c>
    </row>
    <row r="165" spans="1:26" x14ac:dyDescent="0.25">
      <c r="A165" s="146" t="s">
        <v>284</v>
      </c>
      <c r="B165" s="147" t="s">
        <v>292</v>
      </c>
      <c r="C165" s="146" t="s">
        <v>285</v>
      </c>
      <c r="D165" s="147" t="s">
        <v>293</v>
      </c>
      <c r="E165" s="148" t="s">
        <v>458</v>
      </c>
      <c r="F165" s="148" t="s">
        <v>162</v>
      </c>
      <c r="G165" s="147" t="s">
        <v>490</v>
      </c>
      <c r="H165" s="147"/>
      <c r="I165" s="148"/>
      <c r="J165" s="149">
        <v>945</v>
      </c>
      <c r="K165" s="149">
        <v>1300</v>
      </c>
      <c r="L165" s="153" t="s">
        <v>131</v>
      </c>
      <c r="M165" s="146"/>
      <c r="N165" s="154">
        <v>19</v>
      </c>
      <c r="O165" s="148" t="s">
        <v>232</v>
      </c>
      <c r="P165" s="128">
        <f>IFERROR(VLOOKUP(L165,NiceHash!$S$3:$W$33,4,FALSE)*N165,0)</f>
        <v>0.78242195700000006</v>
      </c>
      <c r="Q165" s="121"/>
      <c r="R165" s="120"/>
      <c r="S165" s="128">
        <f>IFERROR(VLOOKUP(M165,NiceHash!$S$3:$W$33,4,FALSE)*Q165,0)</f>
        <v>0</v>
      </c>
      <c r="T165" s="132">
        <f t="shared" si="2"/>
        <v>0.78242195700000006</v>
      </c>
      <c r="U165" s="124"/>
      <c r="V165" s="136"/>
      <c r="X165" s="138"/>
      <c r="Y165" s="138" t="s">
        <v>307</v>
      </c>
      <c r="Z165" s="138">
        <v>15.12</v>
      </c>
    </row>
    <row r="166" spans="1:26" x14ac:dyDescent="0.25">
      <c r="A166" s="146" t="s">
        <v>284</v>
      </c>
      <c r="B166" s="147" t="s">
        <v>292</v>
      </c>
      <c r="C166" s="146" t="s">
        <v>285</v>
      </c>
      <c r="D166" s="147" t="s">
        <v>293</v>
      </c>
      <c r="E166" s="148" t="s">
        <v>458</v>
      </c>
      <c r="F166" s="148" t="s">
        <v>162</v>
      </c>
      <c r="G166" s="147" t="s">
        <v>490</v>
      </c>
      <c r="H166" s="147"/>
      <c r="I166" s="148" t="s">
        <v>165</v>
      </c>
      <c r="J166" s="149">
        <v>1200</v>
      </c>
      <c r="K166" s="149">
        <v>1500</v>
      </c>
      <c r="L166" s="153" t="s">
        <v>131</v>
      </c>
      <c r="M166" s="146"/>
      <c r="N166" s="154">
        <v>18.5</v>
      </c>
      <c r="O166" s="148" t="s">
        <v>232</v>
      </c>
      <c r="P166" s="128">
        <f>IFERROR(VLOOKUP(L166,NiceHash!$S$3:$W$33,4,FALSE)*N166,0)</f>
        <v>0.76183190550000002</v>
      </c>
      <c r="Q166" s="121"/>
      <c r="R166" s="120"/>
      <c r="S166" s="128">
        <f>IFERROR(VLOOKUP(M166,NiceHash!$S$3:$W$33,4,FALSE)*Q166,0)</f>
        <v>0</v>
      </c>
      <c r="T166" s="132">
        <f t="shared" si="2"/>
        <v>0.76183190550000002</v>
      </c>
      <c r="U166" s="124"/>
      <c r="V166" s="136"/>
      <c r="X166" s="138"/>
      <c r="Y166" s="138" t="s">
        <v>425</v>
      </c>
      <c r="Z166" s="138" t="s">
        <v>360</v>
      </c>
    </row>
    <row r="167" spans="1:26" x14ac:dyDescent="0.25">
      <c r="A167" s="146" t="s">
        <v>284</v>
      </c>
      <c r="B167" s="147" t="s">
        <v>292</v>
      </c>
      <c r="C167" s="146" t="s">
        <v>285</v>
      </c>
      <c r="D167" s="147" t="s">
        <v>293</v>
      </c>
      <c r="E167" s="148" t="s">
        <v>458</v>
      </c>
      <c r="F167" s="148" t="s">
        <v>162</v>
      </c>
      <c r="G167" s="147" t="s">
        <v>491</v>
      </c>
      <c r="H167" s="147"/>
      <c r="I167" s="148"/>
      <c r="J167" s="149">
        <v>1150</v>
      </c>
      <c r="K167" s="149">
        <v>1500</v>
      </c>
      <c r="L167" s="153" t="s">
        <v>131</v>
      </c>
      <c r="M167" s="146"/>
      <c r="N167" s="154">
        <v>21.5</v>
      </c>
      <c r="O167" s="148" t="s">
        <v>232</v>
      </c>
      <c r="P167" s="128">
        <f>IFERROR(VLOOKUP(L167,NiceHash!$S$3:$W$33,4,FALSE)*N167,0)</f>
        <v>0.88537221450000003</v>
      </c>
      <c r="Q167" s="121"/>
      <c r="R167" s="120"/>
      <c r="S167" s="128">
        <f>IFERROR(VLOOKUP(M167,NiceHash!$S$3:$W$33,4,FALSE)*Q167,0)</f>
        <v>0</v>
      </c>
      <c r="T167" s="132">
        <f t="shared" si="2"/>
        <v>0.88537221450000003</v>
      </c>
      <c r="U167" s="124"/>
      <c r="V167" s="136"/>
      <c r="X167" s="138"/>
      <c r="Y167" s="138" t="s">
        <v>492</v>
      </c>
      <c r="Z167" s="138" t="s">
        <v>360</v>
      </c>
    </row>
    <row r="168" spans="1:26" x14ac:dyDescent="0.25">
      <c r="A168" s="146" t="s">
        <v>284</v>
      </c>
      <c r="B168" s="147" t="s">
        <v>311</v>
      </c>
      <c r="C168" s="146" t="s">
        <v>285</v>
      </c>
      <c r="D168" s="147" t="s">
        <v>293</v>
      </c>
      <c r="E168" s="148" t="s">
        <v>458</v>
      </c>
      <c r="F168" s="148" t="s">
        <v>162</v>
      </c>
      <c r="G168" s="147" t="s">
        <v>493</v>
      </c>
      <c r="H168" s="147"/>
      <c r="I168" s="148"/>
      <c r="J168" s="149">
        <v>1070</v>
      </c>
      <c r="K168" s="149">
        <v>1500</v>
      </c>
      <c r="L168" s="153" t="s">
        <v>131</v>
      </c>
      <c r="M168" s="146"/>
      <c r="N168" s="154">
        <v>24</v>
      </c>
      <c r="O168" s="148" t="s">
        <v>232</v>
      </c>
      <c r="P168" s="128">
        <f>IFERROR(VLOOKUP(L168,NiceHash!$S$3:$W$33,4,FALSE)*N168,0)</f>
        <v>0.98832247200000012</v>
      </c>
      <c r="Q168" s="121"/>
      <c r="R168" s="120"/>
      <c r="S168" s="128">
        <f>IFERROR(VLOOKUP(M168,NiceHash!$S$3:$W$33,4,FALSE)*Q168,0)</f>
        <v>0</v>
      </c>
      <c r="T168" s="132">
        <f t="shared" si="2"/>
        <v>0.98832247200000012</v>
      </c>
      <c r="U168" s="124"/>
      <c r="V168" s="136"/>
      <c r="X168" s="138"/>
      <c r="Y168" s="138" t="s">
        <v>312</v>
      </c>
      <c r="Z168" s="138" t="s">
        <v>494</v>
      </c>
    </row>
    <row r="169" spans="1:26" x14ac:dyDescent="0.25">
      <c r="A169" s="146" t="s">
        <v>284</v>
      </c>
      <c r="B169" s="147" t="s">
        <v>311</v>
      </c>
      <c r="C169" s="146" t="s">
        <v>285</v>
      </c>
      <c r="D169" s="147" t="s">
        <v>293</v>
      </c>
      <c r="E169" s="148" t="s">
        <v>458</v>
      </c>
      <c r="F169" s="148" t="s">
        <v>162</v>
      </c>
      <c r="G169" s="147" t="s">
        <v>495</v>
      </c>
      <c r="H169" s="147"/>
      <c r="I169" s="148"/>
      <c r="J169" s="149">
        <v>1100</v>
      </c>
      <c r="K169" s="149">
        <v>1600</v>
      </c>
      <c r="L169" s="153" t="s">
        <v>131</v>
      </c>
      <c r="M169" s="146"/>
      <c r="N169" s="154">
        <v>25</v>
      </c>
      <c r="O169" s="148" t="s">
        <v>232</v>
      </c>
      <c r="P169" s="128">
        <f>IFERROR(VLOOKUP(L169,NiceHash!$S$3:$W$33,4,FALSE)*N169,0)</f>
        <v>1.029502575</v>
      </c>
      <c r="Q169" s="121"/>
      <c r="R169" s="120"/>
      <c r="S169" s="128">
        <f>IFERROR(VLOOKUP(M169,NiceHash!$S$3:$W$33,4,FALSE)*Q169,0)</f>
        <v>0</v>
      </c>
      <c r="T169" s="132">
        <f t="shared" si="2"/>
        <v>1.029502575</v>
      </c>
      <c r="U169" s="124"/>
      <c r="V169" s="136"/>
      <c r="X169" s="138"/>
      <c r="Y169" s="138" t="s">
        <v>330</v>
      </c>
      <c r="Z169" s="138">
        <v>15.11</v>
      </c>
    </row>
    <row r="170" spans="1:26" x14ac:dyDescent="0.25">
      <c r="A170" s="146" t="s">
        <v>284</v>
      </c>
      <c r="B170" s="147" t="s">
        <v>297</v>
      </c>
      <c r="C170" s="146" t="s">
        <v>285</v>
      </c>
      <c r="D170" s="147" t="s">
        <v>293</v>
      </c>
      <c r="E170" s="148" t="s">
        <v>458</v>
      </c>
      <c r="F170" s="148" t="s">
        <v>162</v>
      </c>
      <c r="G170" s="147" t="s">
        <v>218</v>
      </c>
      <c r="H170" s="147"/>
      <c r="I170" s="148"/>
      <c r="J170" s="149">
        <v>1019</v>
      </c>
      <c r="K170" s="149">
        <v>1500</v>
      </c>
      <c r="L170" s="147" t="s">
        <v>289</v>
      </c>
      <c r="M170" s="146"/>
      <c r="N170" s="150">
        <v>1.3420000000000001</v>
      </c>
      <c r="O170" s="148" t="s">
        <v>115</v>
      </c>
      <c r="P170" s="128">
        <f>IFERROR(VLOOKUP(L170,NiceHash!$S$3:$W$33,4,FALSE)*N170,0)</f>
        <v>8.1270144449999998E-2</v>
      </c>
      <c r="Q170" s="121"/>
      <c r="R170" s="120"/>
      <c r="S170" s="128">
        <f>IFERROR(VLOOKUP(M170,NiceHash!$S$3:$W$33,4,FALSE)*Q170,0)</f>
        <v>0</v>
      </c>
      <c r="T170" s="132">
        <f t="shared" si="2"/>
        <v>8.1270144449999998E-2</v>
      </c>
      <c r="U170" s="124"/>
      <c r="V170" s="136"/>
      <c r="X170" s="138"/>
      <c r="Y170" s="138" t="s">
        <v>312</v>
      </c>
      <c r="Z170" s="138" t="s">
        <v>494</v>
      </c>
    </row>
    <row r="171" spans="1:26" x14ac:dyDescent="0.25">
      <c r="A171" s="146" t="s">
        <v>284</v>
      </c>
      <c r="B171" s="147" t="s">
        <v>297</v>
      </c>
      <c r="C171" s="146" t="s">
        <v>285</v>
      </c>
      <c r="D171" s="147" t="s">
        <v>293</v>
      </c>
      <c r="E171" s="148" t="s">
        <v>458</v>
      </c>
      <c r="F171" s="148" t="s">
        <v>162</v>
      </c>
      <c r="G171" s="147" t="s">
        <v>218</v>
      </c>
      <c r="H171" s="147"/>
      <c r="I171" s="148"/>
      <c r="J171" s="149">
        <v>930</v>
      </c>
      <c r="K171" s="149">
        <v>1500</v>
      </c>
      <c r="L171" s="147" t="s">
        <v>289</v>
      </c>
      <c r="M171" s="146"/>
      <c r="N171" s="150">
        <v>1.2</v>
      </c>
      <c r="O171" s="148" t="s">
        <v>115</v>
      </c>
      <c r="P171" s="128">
        <f>IFERROR(VLOOKUP(L171,NiceHash!$S$3:$W$33,4,FALSE)*N171,0)</f>
        <v>7.2670769999999996E-2</v>
      </c>
      <c r="Q171" s="121"/>
      <c r="R171" s="120"/>
      <c r="S171" s="128">
        <f>IFERROR(VLOOKUP(M171,NiceHash!$S$3:$W$33,4,FALSE)*Q171,0)</f>
        <v>0</v>
      </c>
      <c r="T171" s="132">
        <f t="shared" si="2"/>
        <v>7.2670769999999996E-2</v>
      </c>
      <c r="U171" s="124"/>
      <c r="V171" s="136"/>
      <c r="X171" s="138"/>
      <c r="Y171" s="138" t="s">
        <v>504</v>
      </c>
      <c r="Z171" s="138" t="s">
        <v>358</v>
      </c>
    </row>
    <row r="172" spans="1:26" x14ac:dyDescent="0.25">
      <c r="A172" s="146" t="s">
        <v>284</v>
      </c>
      <c r="B172" s="147" t="s">
        <v>331</v>
      </c>
      <c r="C172" s="146" t="s">
        <v>285</v>
      </c>
      <c r="D172" s="147" t="s">
        <v>293</v>
      </c>
      <c r="E172" s="148" t="s">
        <v>458</v>
      </c>
      <c r="F172" s="148" t="s">
        <v>162</v>
      </c>
      <c r="G172" s="147" t="s">
        <v>218</v>
      </c>
      <c r="H172" s="147"/>
      <c r="I172" s="148"/>
      <c r="J172" s="149">
        <v>1030</v>
      </c>
      <c r="K172" s="149">
        <v>1500</v>
      </c>
      <c r="L172" s="147" t="s">
        <v>289</v>
      </c>
      <c r="M172" s="146"/>
      <c r="N172" s="150">
        <v>1.3620000000000001</v>
      </c>
      <c r="O172" s="148" t="s">
        <v>115</v>
      </c>
      <c r="P172" s="128">
        <f>IFERROR(VLOOKUP(L172,NiceHash!$S$3:$W$33,4,FALSE)*N172,0)</f>
        <v>8.2481323950000004E-2</v>
      </c>
      <c r="Q172" s="121"/>
      <c r="R172" s="120"/>
      <c r="S172" s="128">
        <f>IFERROR(VLOOKUP(M172,NiceHash!$S$3:$W$33,4,FALSE)*Q172,0)</f>
        <v>0</v>
      </c>
      <c r="T172" s="132">
        <f t="shared" si="2"/>
        <v>8.2481323950000004E-2</v>
      </c>
      <c r="U172" s="124"/>
      <c r="V172" s="136"/>
      <c r="X172" s="138"/>
      <c r="Y172" s="138" t="s">
        <v>334</v>
      </c>
      <c r="Z172" s="138" t="s">
        <v>351</v>
      </c>
    </row>
    <row r="173" spans="1:26" x14ac:dyDescent="0.25">
      <c r="A173" s="146" t="s">
        <v>284</v>
      </c>
      <c r="B173" s="147" t="s">
        <v>505</v>
      </c>
      <c r="C173" s="146" t="s">
        <v>285</v>
      </c>
      <c r="D173" s="147" t="s">
        <v>293</v>
      </c>
      <c r="E173" s="148" t="s">
        <v>458</v>
      </c>
      <c r="F173" s="148" t="s">
        <v>162</v>
      </c>
      <c r="G173" s="147" t="s">
        <v>218</v>
      </c>
      <c r="H173" s="147"/>
      <c r="I173" s="148"/>
      <c r="J173" s="149">
        <v>1200</v>
      </c>
      <c r="K173" s="149">
        <v>500</v>
      </c>
      <c r="L173" s="147" t="s">
        <v>289</v>
      </c>
      <c r="M173" s="146"/>
      <c r="N173" s="150">
        <v>1.587</v>
      </c>
      <c r="O173" s="148" t="s">
        <v>115</v>
      </c>
      <c r="P173" s="128">
        <f>IFERROR(VLOOKUP(L173,NiceHash!$S$3:$W$33,4,FALSE)*N173,0)</f>
        <v>9.610709332499999E-2</v>
      </c>
      <c r="Q173" s="121"/>
      <c r="R173" s="120"/>
      <c r="S173" s="128">
        <f>IFERROR(VLOOKUP(M173,NiceHash!$S$3:$W$33,4,FALSE)*Q173,0)</f>
        <v>0</v>
      </c>
      <c r="T173" s="132">
        <f t="shared" si="2"/>
        <v>9.610709332499999E-2</v>
      </c>
      <c r="U173" s="124"/>
      <c r="V173" s="136"/>
      <c r="X173" s="138"/>
      <c r="Y173" s="138" t="s">
        <v>506</v>
      </c>
      <c r="Z173" s="138" t="s">
        <v>348</v>
      </c>
    </row>
    <row r="174" spans="1:26" x14ac:dyDescent="0.25">
      <c r="A174" s="146" t="s">
        <v>284</v>
      </c>
      <c r="B174" s="147" t="s">
        <v>292</v>
      </c>
      <c r="C174" s="146" t="s">
        <v>285</v>
      </c>
      <c r="D174" s="147" t="s">
        <v>293</v>
      </c>
      <c r="E174" s="148" t="s">
        <v>458</v>
      </c>
      <c r="F174" s="148" t="s">
        <v>162</v>
      </c>
      <c r="G174" s="147" t="s">
        <v>218</v>
      </c>
      <c r="H174" s="147"/>
      <c r="I174" s="148"/>
      <c r="J174" s="149">
        <v>1100</v>
      </c>
      <c r="K174" s="149">
        <v>6200</v>
      </c>
      <c r="L174" s="147" t="s">
        <v>289</v>
      </c>
      <c r="M174" s="146"/>
      <c r="N174" s="150">
        <v>1.43</v>
      </c>
      <c r="O174" s="148" t="s">
        <v>115</v>
      </c>
      <c r="P174" s="128">
        <f>IFERROR(VLOOKUP(L174,NiceHash!$S$3:$W$33,4,FALSE)*N174,0)</f>
        <v>8.6599334249999993E-2</v>
      </c>
      <c r="Q174" s="121"/>
      <c r="R174" s="120"/>
      <c r="S174" s="128">
        <f>IFERROR(VLOOKUP(M174,NiceHash!$S$3:$W$33,4,FALSE)*Q174,0)</f>
        <v>0</v>
      </c>
      <c r="T174" s="132">
        <f t="shared" si="2"/>
        <v>8.6599334249999993E-2</v>
      </c>
      <c r="U174" s="124"/>
      <c r="V174" s="136"/>
      <c r="X174" s="138"/>
      <c r="Y174" s="138" t="s">
        <v>507</v>
      </c>
      <c r="Z174" s="138" t="s">
        <v>508</v>
      </c>
    </row>
    <row r="175" spans="1:26" x14ac:dyDescent="0.25">
      <c r="A175" s="146" t="s">
        <v>833</v>
      </c>
      <c r="B175" s="147"/>
      <c r="C175" s="146" t="s">
        <v>285</v>
      </c>
      <c r="D175" s="147" t="s">
        <v>293</v>
      </c>
      <c r="E175" s="148" t="s">
        <v>458</v>
      </c>
      <c r="F175" s="148" t="s">
        <v>162</v>
      </c>
      <c r="G175" s="147" t="s">
        <v>834</v>
      </c>
      <c r="H175" s="147"/>
      <c r="I175" s="148"/>
      <c r="J175" s="149">
        <v>1100</v>
      </c>
      <c r="K175" s="149">
        <v>1500</v>
      </c>
      <c r="L175" s="63" t="s">
        <v>25</v>
      </c>
      <c r="M175" s="146"/>
      <c r="N175" s="151">
        <v>1.45</v>
      </c>
      <c r="O175" s="148" t="s">
        <v>115</v>
      </c>
      <c r="P175" s="128">
        <f>IFERROR(VLOOKUP(L175,NiceHash!$S$3:$W$33,4,FALSE)*N175,0)</f>
        <v>0</v>
      </c>
      <c r="Q175" s="121"/>
      <c r="R175" s="123"/>
      <c r="S175" s="128">
        <f>IFERROR(VLOOKUP(M175,NiceHash!$S$3:$W$33,4,FALSE)*Q175,0)</f>
        <v>0</v>
      </c>
      <c r="T175" s="132">
        <f t="shared" si="2"/>
        <v>0</v>
      </c>
      <c r="U175" s="124">
        <v>220</v>
      </c>
      <c r="V175" s="136"/>
      <c r="X175" s="138"/>
      <c r="Y175" s="138"/>
      <c r="Z175" s="138"/>
    </row>
    <row r="176" spans="1:26" x14ac:dyDescent="0.25">
      <c r="A176" s="146" t="s">
        <v>833</v>
      </c>
      <c r="B176" s="147"/>
      <c r="C176" s="146" t="s">
        <v>285</v>
      </c>
      <c r="D176" s="147" t="s">
        <v>293</v>
      </c>
      <c r="E176" s="148" t="s">
        <v>458</v>
      </c>
      <c r="F176" s="148" t="s">
        <v>162</v>
      </c>
      <c r="G176" s="147" t="s">
        <v>834</v>
      </c>
      <c r="H176" s="147"/>
      <c r="I176" s="148"/>
      <c r="J176" s="149">
        <v>1100</v>
      </c>
      <c r="K176" s="149">
        <v>1500</v>
      </c>
      <c r="L176" s="147" t="s">
        <v>28</v>
      </c>
      <c r="M176" s="146"/>
      <c r="N176" s="150">
        <v>0.49</v>
      </c>
      <c r="O176" s="148" t="s">
        <v>223</v>
      </c>
      <c r="P176" s="128">
        <f>IFERROR(VLOOKUP(L176,NiceHash!$S$3:$W$33,4,FALSE)*N176,0)</f>
        <v>0.25677812852999998</v>
      </c>
      <c r="Q176" s="121"/>
      <c r="R176" s="123"/>
      <c r="S176" s="128">
        <f>IFERROR(VLOOKUP(M176,NiceHash!$S$3:$W$33,4,FALSE)*Q176,0)</f>
        <v>0</v>
      </c>
      <c r="T176" s="132">
        <f t="shared" si="2"/>
        <v>0.25677812852999998</v>
      </c>
      <c r="U176" s="124">
        <v>220</v>
      </c>
      <c r="V176" s="136"/>
      <c r="X176" s="138"/>
      <c r="Y176" s="138"/>
      <c r="Z176" s="138"/>
    </row>
    <row r="177" spans="1:26" x14ac:dyDescent="0.25">
      <c r="A177" s="146" t="s">
        <v>833</v>
      </c>
      <c r="B177" s="147"/>
      <c r="C177" s="146" t="s">
        <v>285</v>
      </c>
      <c r="D177" s="147" t="s">
        <v>293</v>
      </c>
      <c r="E177" s="148" t="s">
        <v>458</v>
      </c>
      <c r="F177" s="148" t="s">
        <v>162</v>
      </c>
      <c r="G177" s="147" t="s">
        <v>834</v>
      </c>
      <c r="H177" s="147"/>
      <c r="I177" s="148"/>
      <c r="J177" s="149">
        <v>1100</v>
      </c>
      <c r="K177" s="149">
        <v>1500</v>
      </c>
      <c r="L177" s="147" t="s">
        <v>771</v>
      </c>
      <c r="M177" s="146"/>
      <c r="N177" s="150">
        <v>0.49</v>
      </c>
      <c r="O177" s="148" t="s">
        <v>223</v>
      </c>
      <c r="P177" s="128">
        <f>IFERROR(VLOOKUP(L177,NiceHash!$S$3:$W$33,4,FALSE)*N177,0)</f>
        <v>0.68526921203999991</v>
      </c>
      <c r="Q177" s="121"/>
      <c r="R177" s="123"/>
      <c r="S177" s="128">
        <f>IFERROR(VLOOKUP(M177,NiceHash!$S$3:$W$33,4,FALSE)*Q177,0)</f>
        <v>0</v>
      </c>
      <c r="T177" s="132">
        <f t="shared" si="2"/>
        <v>0.68526921203999991</v>
      </c>
      <c r="U177" s="124">
        <v>220</v>
      </c>
      <c r="V177" s="136"/>
      <c r="X177" s="138"/>
      <c r="Y177" s="138"/>
      <c r="Z177" s="138"/>
    </row>
    <row r="178" spans="1:26" x14ac:dyDescent="0.25">
      <c r="A178" s="146" t="s">
        <v>833</v>
      </c>
      <c r="B178" s="147"/>
      <c r="C178" s="146" t="s">
        <v>285</v>
      </c>
      <c r="D178" s="147" t="s">
        <v>293</v>
      </c>
      <c r="E178" s="148" t="s">
        <v>458</v>
      </c>
      <c r="F178" s="148" t="s">
        <v>162</v>
      </c>
      <c r="G178" s="147" t="s">
        <v>834</v>
      </c>
      <c r="H178" s="147"/>
      <c r="I178" s="148"/>
      <c r="J178" s="149">
        <v>1100</v>
      </c>
      <c r="K178" s="149">
        <v>1500</v>
      </c>
      <c r="L178" s="147" t="s">
        <v>30</v>
      </c>
      <c r="M178" s="146"/>
      <c r="N178" s="152">
        <v>290</v>
      </c>
      <c r="O178" s="148" t="s">
        <v>654</v>
      </c>
      <c r="P178" s="128">
        <f>IFERROR(VLOOKUP(L178,NiceHash!$S$3:$W$33,4,FALSE)*N178,0)</f>
        <v>0.8195647949999999</v>
      </c>
      <c r="Q178" s="121"/>
      <c r="R178" s="123"/>
      <c r="S178" s="128">
        <f>IFERROR(VLOOKUP(M178,NiceHash!$S$3:$W$33,4,FALSE)*Q178,0)</f>
        <v>0</v>
      </c>
      <c r="T178" s="132">
        <f t="shared" si="2"/>
        <v>0.8195647949999999</v>
      </c>
      <c r="U178" s="124">
        <v>230</v>
      </c>
      <c r="V178" s="136"/>
      <c r="X178" s="138"/>
      <c r="Y178" s="138"/>
      <c r="Z178" s="138"/>
    </row>
    <row r="179" spans="1:26" x14ac:dyDescent="0.25">
      <c r="A179" s="146" t="s">
        <v>284</v>
      </c>
      <c r="B179" s="147" t="s">
        <v>331</v>
      </c>
      <c r="C179" s="146" t="s">
        <v>285</v>
      </c>
      <c r="D179" s="147" t="s">
        <v>293</v>
      </c>
      <c r="E179" s="148" t="s">
        <v>458</v>
      </c>
      <c r="F179" s="148" t="s">
        <v>162</v>
      </c>
      <c r="G179" s="147" t="s">
        <v>834</v>
      </c>
      <c r="H179" s="147"/>
      <c r="I179" s="148"/>
      <c r="J179" s="149">
        <v>1000</v>
      </c>
      <c r="K179" s="149">
        <v>1500</v>
      </c>
      <c r="L179" s="153" t="s">
        <v>131</v>
      </c>
      <c r="M179" s="146"/>
      <c r="N179" s="154">
        <v>24</v>
      </c>
      <c r="O179" s="148" t="s">
        <v>232</v>
      </c>
      <c r="P179" s="128">
        <f>IFERROR(VLOOKUP(L179,NiceHash!$S$3:$W$33,4,FALSE)*N179,0)</f>
        <v>0.98832247200000012</v>
      </c>
      <c r="Q179" s="121"/>
      <c r="R179" s="120"/>
      <c r="S179" s="128">
        <f>IFERROR(VLOOKUP(M179,NiceHash!$S$3:$W$33,4,FALSE)*Q179,0)</f>
        <v>0</v>
      </c>
      <c r="T179" s="132">
        <f t="shared" si="2"/>
        <v>0.98832247200000012</v>
      </c>
      <c r="U179" s="124"/>
      <c r="V179" s="136"/>
      <c r="X179" s="138"/>
      <c r="Y179" s="138" t="s">
        <v>496</v>
      </c>
      <c r="Z179" s="138" t="s">
        <v>497</v>
      </c>
    </row>
    <row r="180" spans="1:26" x14ac:dyDescent="0.25">
      <c r="A180" s="146" t="s">
        <v>284</v>
      </c>
      <c r="B180" s="147" t="s">
        <v>292</v>
      </c>
      <c r="C180" s="146" t="s">
        <v>285</v>
      </c>
      <c r="D180" s="147" t="s">
        <v>293</v>
      </c>
      <c r="E180" s="148" t="s">
        <v>458</v>
      </c>
      <c r="F180" s="148" t="s">
        <v>162</v>
      </c>
      <c r="G180" s="147" t="s">
        <v>834</v>
      </c>
      <c r="H180" s="147"/>
      <c r="I180" s="148"/>
      <c r="J180" s="149">
        <v>1170</v>
      </c>
      <c r="K180" s="149">
        <v>1600</v>
      </c>
      <c r="L180" s="153" t="s">
        <v>131</v>
      </c>
      <c r="M180" s="146"/>
      <c r="N180" s="154">
        <v>22.1</v>
      </c>
      <c r="O180" s="148" t="s">
        <v>232</v>
      </c>
      <c r="P180" s="128">
        <f>IFERROR(VLOOKUP(L180,NiceHash!$S$3:$W$33,4,FALSE)*N180,0)</f>
        <v>0.9100802763000001</v>
      </c>
      <c r="Q180" s="121"/>
      <c r="R180" s="120"/>
      <c r="S180" s="128">
        <f>IFERROR(VLOOKUP(M180,NiceHash!$S$3:$W$33,4,FALSE)*Q180,0)</f>
        <v>0</v>
      </c>
      <c r="T180" s="132">
        <f t="shared" si="2"/>
        <v>0.9100802763000001</v>
      </c>
      <c r="U180" s="124"/>
      <c r="V180" s="136"/>
      <c r="X180" s="138"/>
      <c r="Y180" s="138" t="s">
        <v>303</v>
      </c>
      <c r="Z180" s="138">
        <v>15.12</v>
      </c>
    </row>
    <row r="181" spans="1:26" x14ac:dyDescent="0.25">
      <c r="A181" s="146" t="s">
        <v>284</v>
      </c>
      <c r="B181" s="147" t="s">
        <v>344</v>
      </c>
      <c r="C181" s="146" t="s">
        <v>285</v>
      </c>
      <c r="D181" s="147" t="s">
        <v>293</v>
      </c>
      <c r="E181" s="148" t="s">
        <v>458</v>
      </c>
      <c r="F181" s="148" t="s">
        <v>162</v>
      </c>
      <c r="G181" s="147" t="s">
        <v>834</v>
      </c>
      <c r="H181" s="147"/>
      <c r="I181" s="148"/>
      <c r="J181" s="149">
        <v>1100</v>
      </c>
      <c r="K181" s="149">
        <v>1600</v>
      </c>
      <c r="L181" s="153" t="s">
        <v>131</v>
      </c>
      <c r="M181" s="146"/>
      <c r="N181" s="154">
        <v>25</v>
      </c>
      <c r="O181" s="148" t="s">
        <v>232</v>
      </c>
      <c r="P181" s="128">
        <f>IFERROR(VLOOKUP(L181,NiceHash!$S$3:$W$33,4,FALSE)*N181,0)</f>
        <v>1.029502575</v>
      </c>
      <c r="Q181" s="121"/>
      <c r="R181" s="120"/>
      <c r="S181" s="128">
        <f>IFERROR(VLOOKUP(M181,NiceHash!$S$3:$W$33,4,FALSE)*Q181,0)</f>
        <v>0</v>
      </c>
      <c r="T181" s="132">
        <f t="shared" si="2"/>
        <v>1.029502575</v>
      </c>
      <c r="U181" s="124"/>
      <c r="V181" s="136"/>
      <c r="X181" s="138"/>
      <c r="Y181" s="138" t="s">
        <v>498</v>
      </c>
      <c r="Z181" s="138" t="s">
        <v>381</v>
      </c>
    </row>
    <row r="182" spans="1:26" x14ac:dyDescent="0.25">
      <c r="A182" s="146" t="s">
        <v>284</v>
      </c>
      <c r="B182" s="147" t="s">
        <v>311</v>
      </c>
      <c r="C182" s="146" t="s">
        <v>285</v>
      </c>
      <c r="D182" s="147" t="s">
        <v>293</v>
      </c>
      <c r="E182" s="148" t="s">
        <v>458</v>
      </c>
      <c r="F182" s="148" t="s">
        <v>162</v>
      </c>
      <c r="G182" s="147" t="s">
        <v>834</v>
      </c>
      <c r="H182" s="147"/>
      <c r="I182" s="148"/>
      <c r="J182" s="149">
        <v>1100</v>
      </c>
      <c r="K182" s="149">
        <v>1500</v>
      </c>
      <c r="L182" s="153" t="s">
        <v>131</v>
      </c>
      <c r="M182" s="146"/>
      <c r="N182" s="154">
        <v>20</v>
      </c>
      <c r="O182" s="148" t="s">
        <v>232</v>
      </c>
      <c r="P182" s="128">
        <f>IFERROR(VLOOKUP(L182,NiceHash!$S$3:$W$33,4,FALSE)*N182,0)</f>
        <v>0.82360206000000002</v>
      </c>
      <c r="Q182" s="121"/>
      <c r="R182" s="120"/>
      <c r="S182" s="128">
        <f>IFERROR(VLOOKUP(M182,NiceHash!$S$3:$W$33,4,FALSE)*Q182,0)</f>
        <v>0</v>
      </c>
      <c r="T182" s="132">
        <f t="shared" si="2"/>
        <v>0.82360206000000002</v>
      </c>
      <c r="U182" s="124"/>
      <c r="V182" s="136"/>
      <c r="X182" s="138"/>
      <c r="Y182" s="138" t="s">
        <v>327</v>
      </c>
      <c r="Z182" s="138" t="s">
        <v>494</v>
      </c>
    </row>
    <row r="183" spans="1:26" x14ac:dyDescent="0.25">
      <c r="A183" s="146" t="s">
        <v>284</v>
      </c>
      <c r="B183" s="147" t="s">
        <v>311</v>
      </c>
      <c r="C183" s="146" t="s">
        <v>285</v>
      </c>
      <c r="D183" s="147" t="s">
        <v>293</v>
      </c>
      <c r="E183" s="148" t="s">
        <v>458</v>
      </c>
      <c r="F183" s="148" t="s">
        <v>162</v>
      </c>
      <c r="G183" s="147" t="s">
        <v>834</v>
      </c>
      <c r="H183" s="147"/>
      <c r="I183" s="148"/>
      <c r="J183" s="149">
        <v>1100</v>
      </c>
      <c r="K183" s="149">
        <v>1500</v>
      </c>
      <c r="L183" s="153" t="s">
        <v>131</v>
      </c>
      <c r="M183" s="146"/>
      <c r="N183" s="154">
        <v>20.5</v>
      </c>
      <c r="O183" s="148" t="s">
        <v>232</v>
      </c>
      <c r="P183" s="128">
        <f>IFERROR(VLOOKUP(L183,NiceHash!$S$3:$W$33,4,FALSE)*N183,0)</f>
        <v>0.84419211150000006</v>
      </c>
      <c r="Q183" s="121"/>
      <c r="R183" s="120"/>
      <c r="S183" s="128">
        <f>IFERROR(VLOOKUP(M183,NiceHash!$S$3:$W$33,4,FALSE)*Q183,0)</f>
        <v>0</v>
      </c>
      <c r="T183" s="132">
        <f t="shared" si="2"/>
        <v>0.84419211150000006</v>
      </c>
      <c r="U183" s="124"/>
      <c r="V183" s="136"/>
      <c r="X183" s="138"/>
      <c r="Y183" s="138" t="s">
        <v>318</v>
      </c>
      <c r="Z183" s="138" t="s">
        <v>501</v>
      </c>
    </row>
    <row r="184" spans="1:26" x14ac:dyDescent="0.25">
      <c r="A184" s="146" t="s">
        <v>284</v>
      </c>
      <c r="B184" s="147" t="s">
        <v>311</v>
      </c>
      <c r="C184" s="146" t="s">
        <v>285</v>
      </c>
      <c r="D184" s="147" t="s">
        <v>293</v>
      </c>
      <c r="E184" s="148" t="s">
        <v>458</v>
      </c>
      <c r="F184" s="148" t="s">
        <v>162</v>
      </c>
      <c r="G184" s="147" t="s">
        <v>834</v>
      </c>
      <c r="H184" s="147"/>
      <c r="I184" s="148"/>
      <c r="J184" s="149">
        <v>1100</v>
      </c>
      <c r="K184" s="149">
        <v>1500</v>
      </c>
      <c r="L184" s="153" t="s">
        <v>131</v>
      </c>
      <c r="M184" s="146"/>
      <c r="N184" s="154">
        <v>19</v>
      </c>
      <c r="O184" s="148" t="s">
        <v>232</v>
      </c>
      <c r="P184" s="128">
        <f>IFERROR(VLOOKUP(L184,NiceHash!$S$3:$W$33,4,FALSE)*N184,0)</f>
        <v>0.78242195700000006</v>
      </c>
      <c r="Q184" s="121"/>
      <c r="R184" s="120"/>
      <c r="S184" s="128">
        <f>IFERROR(VLOOKUP(M184,NiceHash!$S$3:$W$33,4,FALSE)*Q184,0)</f>
        <v>0</v>
      </c>
      <c r="T184" s="132">
        <f t="shared" si="2"/>
        <v>0.78242195700000006</v>
      </c>
      <c r="U184" s="124"/>
      <c r="V184" s="136"/>
      <c r="X184" s="138"/>
      <c r="Y184" s="138" t="s">
        <v>502</v>
      </c>
      <c r="Z184" s="138" t="s">
        <v>503</v>
      </c>
    </row>
    <row r="185" spans="1:26" x14ac:dyDescent="0.25">
      <c r="A185" s="146" t="s">
        <v>284</v>
      </c>
      <c r="B185" s="147" t="s">
        <v>324</v>
      </c>
      <c r="C185" s="146" t="s">
        <v>285</v>
      </c>
      <c r="D185" s="147" t="s">
        <v>293</v>
      </c>
      <c r="E185" s="148" t="s">
        <v>458</v>
      </c>
      <c r="F185" s="148" t="s">
        <v>162</v>
      </c>
      <c r="G185" s="147" t="s">
        <v>834</v>
      </c>
      <c r="H185" s="147"/>
      <c r="I185" s="148"/>
      <c r="J185" s="149">
        <v>1150</v>
      </c>
      <c r="K185" s="149">
        <v>1500</v>
      </c>
      <c r="L185" s="153" t="s">
        <v>131</v>
      </c>
      <c r="M185" s="146"/>
      <c r="N185" s="154">
        <v>21</v>
      </c>
      <c r="O185" s="148" t="s">
        <v>232</v>
      </c>
      <c r="P185" s="128">
        <f>IFERROR(VLOOKUP(L185,NiceHash!$S$3:$W$33,4,FALSE)*N185,0)</f>
        <v>0.8647821630000001</v>
      </c>
      <c r="Q185" s="121"/>
      <c r="R185" s="120"/>
      <c r="S185" s="128">
        <f>IFERROR(VLOOKUP(M185,NiceHash!$S$3:$W$33,4,FALSE)*Q185,0)</f>
        <v>0</v>
      </c>
      <c r="T185" s="132">
        <f t="shared" si="2"/>
        <v>0.8647821630000001</v>
      </c>
      <c r="U185" s="124"/>
      <c r="V185" s="136"/>
      <c r="X185" s="138"/>
      <c r="Y185" s="138" t="s">
        <v>312</v>
      </c>
      <c r="Z185" s="138" t="s">
        <v>349</v>
      </c>
    </row>
    <row r="186" spans="1:26" x14ac:dyDescent="0.25">
      <c r="A186" s="146" t="s">
        <v>284</v>
      </c>
      <c r="B186" s="147" t="s">
        <v>297</v>
      </c>
      <c r="C186" s="146" t="s">
        <v>285</v>
      </c>
      <c r="D186" s="147" t="s">
        <v>293</v>
      </c>
      <c r="E186" s="148" t="s">
        <v>458</v>
      </c>
      <c r="F186" s="148" t="s">
        <v>162</v>
      </c>
      <c r="G186" s="147" t="s">
        <v>834</v>
      </c>
      <c r="H186" s="147"/>
      <c r="I186" s="148"/>
      <c r="J186" s="149">
        <v>1100</v>
      </c>
      <c r="K186" s="149">
        <v>1500</v>
      </c>
      <c r="L186" s="153" t="s">
        <v>131</v>
      </c>
      <c r="M186" s="146"/>
      <c r="N186" s="154">
        <v>20</v>
      </c>
      <c r="O186" s="148" t="s">
        <v>232</v>
      </c>
      <c r="P186" s="128">
        <f>IFERROR(VLOOKUP(L186,NiceHash!$S$3:$W$33,4,FALSE)*N186,0)</f>
        <v>0.82360206000000002</v>
      </c>
      <c r="Q186" s="121"/>
      <c r="R186" s="120"/>
      <c r="S186" s="128">
        <f>IFERROR(VLOOKUP(M186,NiceHash!$S$3:$W$33,4,FALSE)*Q186,0)</f>
        <v>0</v>
      </c>
      <c r="T186" s="132">
        <f t="shared" si="2"/>
        <v>0.82360206000000002</v>
      </c>
      <c r="U186" s="124"/>
      <c r="V186" s="136"/>
      <c r="X186" s="138"/>
      <c r="Y186" s="138" t="s">
        <v>327</v>
      </c>
      <c r="Z186" s="138" t="s">
        <v>494</v>
      </c>
    </row>
    <row r="187" spans="1:26" x14ac:dyDescent="0.25">
      <c r="A187" s="146" t="s">
        <v>284</v>
      </c>
      <c r="B187" s="147" t="s">
        <v>331</v>
      </c>
      <c r="C187" s="146" t="s">
        <v>285</v>
      </c>
      <c r="D187" s="147" t="s">
        <v>293</v>
      </c>
      <c r="E187" s="148" t="s">
        <v>458</v>
      </c>
      <c r="F187" s="148" t="s">
        <v>162</v>
      </c>
      <c r="G187" s="147" t="s">
        <v>834</v>
      </c>
      <c r="H187" s="147"/>
      <c r="I187" s="148"/>
      <c r="J187" s="149">
        <v>1030</v>
      </c>
      <c r="K187" s="149">
        <v>1500</v>
      </c>
      <c r="L187" s="153" t="s">
        <v>131</v>
      </c>
      <c r="M187" s="146"/>
      <c r="N187" s="154">
        <v>25</v>
      </c>
      <c r="O187" s="148" t="s">
        <v>232</v>
      </c>
      <c r="P187" s="128">
        <f>IFERROR(VLOOKUP(L187,NiceHash!$S$3:$W$33,4,FALSE)*N187,0)</f>
        <v>1.029502575</v>
      </c>
      <c r="Q187" s="121"/>
      <c r="R187" s="120"/>
      <c r="S187" s="128">
        <f>IFERROR(VLOOKUP(M187,NiceHash!$S$3:$W$33,4,FALSE)*Q187,0)</f>
        <v>0</v>
      </c>
      <c r="T187" s="132">
        <f t="shared" si="2"/>
        <v>1.029502575</v>
      </c>
      <c r="U187" s="124"/>
      <c r="V187" s="136"/>
      <c r="X187" s="138"/>
      <c r="Y187" s="138" t="s">
        <v>312</v>
      </c>
      <c r="Z187" s="138" t="s">
        <v>381</v>
      </c>
    </row>
    <row r="188" spans="1:26" x14ac:dyDescent="0.25">
      <c r="A188" s="146" t="s">
        <v>284</v>
      </c>
      <c r="B188" s="147" t="s">
        <v>331</v>
      </c>
      <c r="C188" s="146" t="s">
        <v>285</v>
      </c>
      <c r="D188" s="147" t="s">
        <v>293</v>
      </c>
      <c r="E188" s="148" t="s">
        <v>458</v>
      </c>
      <c r="F188" s="148" t="s">
        <v>162</v>
      </c>
      <c r="G188" s="147" t="s">
        <v>834</v>
      </c>
      <c r="H188" s="147"/>
      <c r="I188" s="148"/>
      <c r="J188" s="149">
        <v>1050</v>
      </c>
      <c r="K188" s="149">
        <v>1030</v>
      </c>
      <c r="L188" s="153" t="s">
        <v>131</v>
      </c>
      <c r="M188" s="146"/>
      <c r="N188" s="154">
        <v>24</v>
      </c>
      <c r="O188" s="148" t="s">
        <v>232</v>
      </c>
      <c r="P188" s="128">
        <f>IFERROR(VLOOKUP(L188,NiceHash!$S$3:$W$33,4,FALSE)*N188,0)</f>
        <v>0.98832247200000012</v>
      </c>
      <c r="Q188" s="121"/>
      <c r="R188" s="120"/>
      <c r="S188" s="128">
        <f>IFERROR(VLOOKUP(M188,NiceHash!$S$3:$W$33,4,FALSE)*Q188,0)</f>
        <v>0</v>
      </c>
      <c r="T188" s="132">
        <f t="shared" si="2"/>
        <v>0.98832247200000012</v>
      </c>
      <c r="U188" s="124"/>
      <c r="V188" s="136"/>
      <c r="X188" s="138"/>
      <c r="Y188" s="138" t="s">
        <v>449</v>
      </c>
      <c r="Z188" s="138">
        <v>15</v>
      </c>
    </row>
    <row r="189" spans="1:26" x14ac:dyDescent="0.25">
      <c r="A189" s="146" t="s">
        <v>284</v>
      </c>
      <c r="B189" s="147" t="s">
        <v>292</v>
      </c>
      <c r="C189" s="146" t="s">
        <v>285</v>
      </c>
      <c r="D189" s="147" t="s">
        <v>293</v>
      </c>
      <c r="E189" s="148" t="s">
        <v>458</v>
      </c>
      <c r="F189" s="148" t="s">
        <v>162</v>
      </c>
      <c r="G189" s="147" t="s">
        <v>834</v>
      </c>
      <c r="H189" s="147"/>
      <c r="I189" s="148"/>
      <c r="J189" s="149">
        <v>1150</v>
      </c>
      <c r="K189" s="149">
        <v>1500</v>
      </c>
      <c r="L189" s="153" t="s">
        <v>131</v>
      </c>
      <c r="M189" s="146"/>
      <c r="N189" s="154">
        <v>22</v>
      </c>
      <c r="O189" s="148" t="s">
        <v>232</v>
      </c>
      <c r="P189" s="128">
        <f>IFERROR(VLOOKUP(L189,NiceHash!$S$3:$W$33,4,FALSE)*N189,0)</f>
        <v>0.90596226600000007</v>
      </c>
      <c r="Q189" s="121"/>
      <c r="R189" s="120"/>
      <c r="S189" s="128">
        <f>IFERROR(VLOOKUP(M189,NiceHash!$S$3:$W$33,4,FALSE)*Q189,0)</f>
        <v>0</v>
      </c>
      <c r="T189" s="132">
        <f t="shared" si="2"/>
        <v>0.90596226600000007</v>
      </c>
      <c r="U189" s="124"/>
      <c r="V189" s="136"/>
      <c r="X189" s="138"/>
      <c r="Y189" s="138" t="s">
        <v>303</v>
      </c>
      <c r="Z189" s="138" t="s">
        <v>381</v>
      </c>
    </row>
    <row r="190" spans="1:26" x14ac:dyDescent="0.25">
      <c r="A190" s="146" t="s">
        <v>284</v>
      </c>
      <c r="B190" s="147" t="s">
        <v>292</v>
      </c>
      <c r="C190" s="146" t="s">
        <v>285</v>
      </c>
      <c r="D190" s="147" t="s">
        <v>293</v>
      </c>
      <c r="E190" s="148" t="s">
        <v>458</v>
      </c>
      <c r="F190" s="148" t="s">
        <v>162</v>
      </c>
      <c r="G190" s="147" t="s">
        <v>834</v>
      </c>
      <c r="H190" s="147"/>
      <c r="I190" s="148"/>
      <c r="J190" s="149">
        <v>1035</v>
      </c>
      <c r="K190" s="149">
        <v>1500</v>
      </c>
      <c r="L190" s="153" t="s">
        <v>131</v>
      </c>
      <c r="M190" s="146"/>
      <c r="N190" s="154">
        <v>21</v>
      </c>
      <c r="O190" s="148" t="s">
        <v>232</v>
      </c>
      <c r="P190" s="128">
        <f>IFERROR(VLOOKUP(L190,NiceHash!$S$3:$W$33,4,FALSE)*N190,0)</f>
        <v>0.8647821630000001</v>
      </c>
      <c r="Q190" s="121"/>
      <c r="R190" s="120"/>
      <c r="S190" s="128">
        <f>IFERROR(VLOOKUP(M190,NiceHash!$S$3:$W$33,4,FALSE)*Q190,0)</f>
        <v>0</v>
      </c>
      <c r="T190" s="132">
        <f t="shared" si="2"/>
        <v>0.8647821630000001</v>
      </c>
      <c r="U190" s="124"/>
      <c r="V190" s="136"/>
      <c r="X190" s="138"/>
      <c r="Y190" s="138" t="s">
        <v>509</v>
      </c>
      <c r="Z190" s="138" t="s">
        <v>326</v>
      </c>
    </row>
    <row r="191" spans="1:26" x14ac:dyDescent="0.25">
      <c r="A191" s="146" t="s">
        <v>284</v>
      </c>
      <c r="B191" s="147" t="s">
        <v>292</v>
      </c>
      <c r="C191" s="146" t="s">
        <v>285</v>
      </c>
      <c r="D191" s="147" t="s">
        <v>293</v>
      </c>
      <c r="E191" s="148" t="s">
        <v>458</v>
      </c>
      <c r="F191" s="148" t="s">
        <v>162</v>
      </c>
      <c r="G191" s="147" t="s">
        <v>834</v>
      </c>
      <c r="H191" s="147"/>
      <c r="I191" s="148"/>
      <c r="J191" s="149">
        <v>1100</v>
      </c>
      <c r="K191" s="149">
        <v>1500</v>
      </c>
      <c r="L191" s="153" t="s">
        <v>131</v>
      </c>
      <c r="M191" s="146"/>
      <c r="N191" s="154">
        <v>22.5</v>
      </c>
      <c r="O191" s="148" t="s">
        <v>232</v>
      </c>
      <c r="P191" s="128">
        <f>IFERROR(VLOOKUP(L191,NiceHash!$S$3:$W$33,4,FALSE)*N191,0)</f>
        <v>0.92655231750000011</v>
      </c>
      <c r="Q191" s="121"/>
      <c r="R191" s="120"/>
      <c r="S191" s="128">
        <f>IFERROR(VLOOKUP(M191,NiceHash!$S$3:$W$33,4,FALSE)*Q191,0)</f>
        <v>0</v>
      </c>
      <c r="T191" s="132">
        <f t="shared" si="2"/>
        <v>0.92655231750000011</v>
      </c>
      <c r="U191" s="124"/>
      <c r="V191" s="136"/>
      <c r="X191" s="138"/>
      <c r="Y191" s="138" t="s">
        <v>353</v>
      </c>
      <c r="Z191" s="138" t="s">
        <v>510</v>
      </c>
    </row>
    <row r="192" spans="1:26" x14ac:dyDescent="0.25">
      <c r="A192" s="146" t="s">
        <v>284</v>
      </c>
      <c r="B192" s="147" t="s">
        <v>292</v>
      </c>
      <c r="C192" s="146" t="s">
        <v>285</v>
      </c>
      <c r="D192" s="147" t="s">
        <v>293</v>
      </c>
      <c r="E192" s="148" t="s">
        <v>458</v>
      </c>
      <c r="F192" s="148" t="s">
        <v>162</v>
      </c>
      <c r="G192" s="147" t="s">
        <v>834</v>
      </c>
      <c r="H192" s="147"/>
      <c r="I192" s="148"/>
      <c r="J192" s="149">
        <v>1100</v>
      </c>
      <c r="K192" s="149">
        <v>1500</v>
      </c>
      <c r="L192" s="153" t="s">
        <v>131</v>
      </c>
      <c r="M192" s="146"/>
      <c r="N192" s="154">
        <v>22.4</v>
      </c>
      <c r="O192" s="148" t="s">
        <v>232</v>
      </c>
      <c r="P192" s="128">
        <f>IFERROR(VLOOKUP(L192,NiceHash!$S$3:$W$33,4,FALSE)*N192,0)</f>
        <v>0.92243430719999997</v>
      </c>
      <c r="Q192" s="121"/>
      <c r="R192" s="120"/>
      <c r="S192" s="128">
        <f>IFERROR(VLOOKUP(M192,NiceHash!$S$3:$W$33,4,FALSE)*Q192,0)</f>
        <v>0</v>
      </c>
      <c r="T192" s="132">
        <f t="shared" si="2"/>
        <v>0.92243430719999997</v>
      </c>
      <c r="U192" s="124"/>
      <c r="V192" s="136"/>
      <c r="X192" s="138"/>
      <c r="Y192" s="138" t="s">
        <v>353</v>
      </c>
      <c r="Z192" s="138" t="s">
        <v>510</v>
      </c>
    </row>
    <row r="193" spans="1:26" x14ac:dyDescent="0.25">
      <c r="A193" s="146" t="s">
        <v>284</v>
      </c>
      <c r="B193" s="147" t="s">
        <v>292</v>
      </c>
      <c r="C193" s="146" t="s">
        <v>285</v>
      </c>
      <c r="D193" s="147" t="s">
        <v>293</v>
      </c>
      <c r="E193" s="148" t="s">
        <v>458</v>
      </c>
      <c r="F193" s="148" t="s">
        <v>162</v>
      </c>
      <c r="G193" s="147" t="s">
        <v>834</v>
      </c>
      <c r="H193" s="147"/>
      <c r="I193" s="148"/>
      <c r="J193" s="149">
        <v>1020</v>
      </c>
      <c r="K193" s="149">
        <v>1500</v>
      </c>
      <c r="L193" s="153" t="s">
        <v>131</v>
      </c>
      <c r="M193" s="146"/>
      <c r="N193" s="154">
        <v>25.2</v>
      </c>
      <c r="O193" s="148" t="s">
        <v>232</v>
      </c>
      <c r="P193" s="128">
        <f>IFERROR(VLOOKUP(L193,NiceHash!$S$3:$W$33,4,FALSE)*N193,0)</f>
        <v>1.0377385956</v>
      </c>
      <c r="Q193" s="121"/>
      <c r="R193" s="120"/>
      <c r="S193" s="128">
        <f>IFERROR(VLOOKUP(M193,NiceHash!$S$3:$W$33,4,FALSE)*Q193,0)</f>
        <v>0</v>
      </c>
      <c r="T193" s="132">
        <f t="shared" si="2"/>
        <v>1.0377385956</v>
      </c>
      <c r="U193" s="124"/>
      <c r="V193" s="136"/>
      <c r="X193" s="138"/>
      <c r="Y193" s="138" t="s">
        <v>318</v>
      </c>
      <c r="Z193" s="138" t="s">
        <v>348</v>
      </c>
    </row>
    <row r="194" spans="1:26" x14ac:dyDescent="0.25">
      <c r="A194" s="146" t="s">
        <v>833</v>
      </c>
      <c r="B194" s="147"/>
      <c r="C194" s="146" t="s">
        <v>285</v>
      </c>
      <c r="D194" s="147" t="s">
        <v>293</v>
      </c>
      <c r="E194" s="148" t="s">
        <v>458</v>
      </c>
      <c r="F194" s="148" t="s">
        <v>162</v>
      </c>
      <c r="G194" s="147" t="s">
        <v>834</v>
      </c>
      <c r="H194" s="147"/>
      <c r="I194" s="148"/>
      <c r="J194" s="149">
        <v>1100</v>
      </c>
      <c r="K194" s="149">
        <v>1500</v>
      </c>
      <c r="L194" s="147" t="s">
        <v>131</v>
      </c>
      <c r="M194" s="146"/>
      <c r="N194" s="154">
        <v>11</v>
      </c>
      <c r="O194" s="148" t="s">
        <v>232</v>
      </c>
      <c r="P194" s="128">
        <f>IFERROR(VLOOKUP(L194,NiceHash!$S$3:$W$33,4,FALSE)*N194,0)</f>
        <v>0.45298113300000004</v>
      </c>
      <c r="Q194" s="121"/>
      <c r="R194" s="123"/>
      <c r="S194" s="128">
        <f>IFERROR(VLOOKUP(M194,NiceHash!$S$3:$W$33,4,FALSE)*Q194,0)</f>
        <v>0</v>
      </c>
      <c r="T194" s="132">
        <f t="shared" si="2"/>
        <v>0.45298113300000004</v>
      </c>
      <c r="U194" s="124">
        <v>220</v>
      </c>
      <c r="V194" s="136"/>
      <c r="X194" s="138"/>
      <c r="Y194" s="138"/>
      <c r="Z194" s="138"/>
    </row>
    <row r="195" spans="1:26" x14ac:dyDescent="0.25">
      <c r="A195" s="146" t="s">
        <v>833</v>
      </c>
      <c r="B195" s="147"/>
      <c r="C195" s="146" t="s">
        <v>285</v>
      </c>
      <c r="D195" s="147" t="s">
        <v>293</v>
      </c>
      <c r="E195" s="148" t="s">
        <v>458</v>
      </c>
      <c r="F195" s="148" t="s">
        <v>162</v>
      </c>
      <c r="G195" s="147" t="s">
        <v>834</v>
      </c>
      <c r="H195" s="147"/>
      <c r="I195" s="148"/>
      <c r="J195" s="149">
        <v>1100</v>
      </c>
      <c r="K195" s="149">
        <v>1500</v>
      </c>
      <c r="L195" s="147" t="s">
        <v>133</v>
      </c>
      <c r="M195" s="146"/>
      <c r="N195" s="154">
        <v>23.8</v>
      </c>
      <c r="O195" s="148" t="s">
        <v>232</v>
      </c>
      <c r="P195" s="128">
        <f>IFERROR(VLOOKUP(L195,NiceHash!$S$3:$W$33,4,FALSE)*N195,0)</f>
        <v>0</v>
      </c>
      <c r="Q195" s="121"/>
      <c r="R195" s="123"/>
      <c r="S195" s="128">
        <f>IFERROR(VLOOKUP(M195,NiceHash!$S$3:$W$33,4,FALSE)*Q195,0)</f>
        <v>0</v>
      </c>
      <c r="T195" s="132">
        <f t="shared" ref="T195:T258" si="3">P195+S195</f>
        <v>0</v>
      </c>
      <c r="U195" s="124">
        <v>250</v>
      </c>
      <c r="V195" s="136"/>
      <c r="X195" s="138"/>
      <c r="Y195" s="138"/>
      <c r="Z195" s="138"/>
    </row>
    <row r="196" spans="1:26" x14ac:dyDescent="0.25">
      <c r="A196" s="146" t="s">
        <v>833</v>
      </c>
      <c r="B196" s="147"/>
      <c r="C196" s="146" t="s">
        <v>285</v>
      </c>
      <c r="D196" s="147" t="s">
        <v>293</v>
      </c>
      <c r="E196" s="148" t="s">
        <v>458</v>
      </c>
      <c r="F196" s="148" t="s">
        <v>162</v>
      </c>
      <c r="G196" s="147" t="s">
        <v>834</v>
      </c>
      <c r="H196" s="147"/>
      <c r="I196" s="148"/>
      <c r="J196" s="149">
        <v>1100</v>
      </c>
      <c r="K196" s="149">
        <v>1500</v>
      </c>
      <c r="L196" s="147" t="s">
        <v>22</v>
      </c>
      <c r="M196" s="146"/>
      <c r="N196" s="151">
        <v>14.05</v>
      </c>
      <c r="O196" s="148" t="s">
        <v>232</v>
      </c>
      <c r="P196" s="128">
        <f>IFERROR(VLOOKUP(L196,NiceHash!$S$3:$W$33,4,FALSE)*N196,0)</f>
        <v>0.41000933216565005</v>
      </c>
      <c r="Q196" s="121"/>
      <c r="R196" s="123"/>
      <c r="S196" s="128">
        <f>IFERROR(VLOOKUP(M196,NiceHash!$S$3:$W$33,4,FALSE)*Q196,0)</f>
        <v>0</v>
      </c>
      <c r="T196" s="132">
        <f t="shared" si="3"/>
        <v>0.41000933216565005</v>
      </c>
      <c r="U196" s="124">
        <v>220</v>
      </c>
      <c r="V196" s="136"/>
      <c r="X196" s="138"/>
      <c r="Y196" s="138"/>
      <c r="Z196" s="138"/>
    </row>
    <row r="197" spans="1:26" x14ac:dyDescent="0.25">
      <c r="A197" s="146" t="s">
        <v>284</v>
      </c>
      <c r="B197" s="147" t="s">
        <v>344</v>
      </c>
      <c r="C197" s="146" t="s">
        <v>285</v>
      </c>
      <c r="D197" s="147" t="s">
        <v>293</v>
      </c>
      <c r="E197" s="148" t="s">
        <v>458</v>
      </c>
      <c r="F197" s="148" t="s">
        <v>162</v>
      </c>
      <c r="G197" s="147" t="s">
        <v>218</v>
      </c>
      <c r="H197" s="147"/>
      <c r="I197" s="148"/>
      <c r="J197" s="149">
        <v>1000</v>
      </c>
      <c r="K197" s="149">
        <v>1500</v>
      </c>
      <c r="L197" s="147" t="s">
        <v>16</v>
      </c>
      <c r="M197" s="146"/>
      <c r="N197" s="152">
        <v>445</v>
      </c>
      <c r="O197" s="148" t="s">
        <v>223</v>
      </c>
      <c r="P197" s="128">
        <f>IFERROR(VLOOKUP(L197,NiceHash!$S$3:$W$33,4,FALSE)*N197,0)</f>
        <v>0.41932245469499996</v>
      </c>
      <c r="Q197" s="121"/>
      <c r="R197" s="120"/>
      <c r="S197" s="128">
        <f>IFERROR(VLOOKUP(M197,NiceHash!$S$3:$W$33,4,FALSE)*Q197,0)</f>
        <v>0</v>
      </c>
      <c r="T197" s="132">
        <f t="shared" si="3"/>
        <v>0.41932245469499996</v>
      </c>
      <c r="U197" s="124"/>
      <c r="V197" s="136"/>
      <c r="X197" s="138"/>
      <c r="Y197" s="138" t="s">
        <v>499</v>
      </c>
      <c r="Z197" s="138" t="s">
        <v>500</v>
      </c>
    </row>
    <row r="198" spans="1:26" x14ac:dyDescent="0.25">
      <c r="A198" s="146" t="s">
        <v>833</v>
      </c>
      <c r="B198" s="147"/>
      <c r="C198" s="146" t="s">
        <v>285</v>
      </c>
      <c r="D198" s="147" t="s">
        <v>293</v>
      </c>
      <c r="E198" s="148" t="s">
        <v>458</v>
      </c>
      <c r="F198" s="148" t="s">
        <v>162</v>
      </c>
      <c r="G198" s="147" t="s">
        <v>834</v>
      </c>
      <c r="H198" s="147"/>
      <c r="I198" s="148"/>
      <c r="J198" s="149">
        <v>1100</v>
      </c>
      <c r="K198" s="149">
        <v>1500</v>
      </c>
      <c r="L198" s="147" t="s">
        <v>16</v>
      </c>
      <c r="M198" s="146"/>
      <c r="N198" s="152">
        <v>490</v>
      </c>
      <c r="O198" s="148" t="s">
        <v>223</v>
      </c>
      <c r="P198" s="128">
        <f>IFERROR(VLOOKUP(L198,NiceHash!$S$3:$W$33,4,FALSE)*N198,0)</f>
        <v>0.46172584898999997</v>
      </c>
      <c r="Q198" s="121"/>
      <c r="R198" s="123"/>
      <c r="S198" s="128">
        <f>IFERROR(VLOOKUP(M198,NiceHash!$S$3:$W$33,4,FALSE)*Q198,0)</f>
        <v>0</v>
      </c>
      <c r="T198" s="132">
        <f t="shared" si="3"/>
        <v>0.46172584898999997</v>
      </c>
      <c r="U198" s="124">
        <v>250</v>
      </c>
      <c r="V198" s="136"/>
      <c r="X198" s="138"/>
      <c r="Y198" s="138"/>
      <c r="Z198" s="138"/>
    </row>
    <row r="199" spans="1:26" x14ac:dyDescent="0.25">
      <c r="A199" s="146" t="s">
        <v>833</v>
      </c>
      <c r="B199" s="147"/>
      <c r="C199" s="146" t="s">
        <v>285</v>
      </c>
      <c r="D199" s="147" t="s">
        <v>293</v>
      </c>
      <c r="E199" s="148" t="s">
        <v>458</v>
      </c>
      <c r="F199" s="148" t="s">
        <v>162</v>
      </c>
      <c r="G199" s="147" t="s">
        <v>834</v>
      </c>
      <c r="H199" s="147"/>
      <c r="I199" s="148"/>
      <c r="J199" s="149">
        <v>1100</v>
      </c>
      <c r="K199" s="149">
        <v>1500</v>
      </c>
      <c r="L199" s="147" t="s">
        <v>15</v>
      </c>
      <c r="M199" s="146"/>
      <c r="N199" s="154">
        <v>10</v>
      </c>
      <c r="O199" s="148" t="s">
        <v>232</v>
      </c>
      <c r="P199" s="128">
        <f>IFERROR(VLOOKUP(L199,NiceHash!$S$3:$W$33,4,FALSE)*N199,0)</f>
        <v>1.271738475E-2</v>
      </c>
      <c r="Q199" s="121"/>
      <c r="R199" s="123"/>
      <c r="S199" s="128">
        <f>IFERROR(VLOOKUP(M199,NiceHash!$S$3:$W$33,4,FALSE)*Q199,0)</f>
        <v>0</v>
      </c>
      <c r="T199" s="132">
        <f t="shared" si="3"/>
        <v>1.271738475E-2</v>
      </c>
      <c r="U199" s="124">
        <v>220</v>
      </c>
      <c r="V199" s="136"/>
      <c r="X199" s="138"/>
      <c r="Y199" s="138"/>
      <c r="Z199" s="138"/>
    </row>
    <row r="200" spans="1:26" x14ac:dyDescent="0.25">
      <c r="A200" s="146" t="s">
        <v>833</v>
      </c>
      <c r="B200" s="147"/>
      <c r="C200" s="146" t="s">
        <v>285</v>
      </c>
      <c r="D200" s="147" t="s">
        <v>293</v>
      </c>
      <c r="E200" s="148" t="s">
        <v>458</v>
      </c>
      <c r="F200" s="148" t="s">
        <v>162</v>
      </c>
      <c r="G200" s="147" t="s">
        <v>834</v>
      </c>
      <c r="H200" s="147"/>
      <c r="I200" s="148"/>
      <c r="J200" s="149">
        <v>1100</v>
      </c>
      <c r="K200" s="149">
        <v>1500</v>
      </c>
      <c r="L200" s="147" t="s">
        <v>31</v>
      </c>
      <c r="M200" s="146"/>
      <c r="N200" s="152">
        <v>580</v>
      </c>
      <c r="O200" s="148" t="s">
        <v>232</v>
      </c>
      <c r="P200" s="128">
        <f>IFERROR(VLOOKUP(L200,NiceHash!$S$3:$W$33,4,FALSE)*N200,0)</f>
        <v>0.14564837213999998</v>
      </c>
      <c r="Q200" s="121"/>
      <c r="R200" s="123"/>
      <c r="S200" s="128">
        <f>IFERROR(VLOOKUP(M200,NiceHash!$S$3:$W$33,4,FALSE)*Q200,0)</f>
        <v>0</v>
      </c>
      <c r="T200" s="132">
        <f t="shared" si="3"/>
        <v>0.14564837213999998</v>
      </c>
      <c r="U200" s="124">
        <v>250</v>
      </c>
      <c r="V200" s="136"/>
      <c r="X200" s="138"/>
      <c r="Y200" s="138"/>
      <c r="Z200" s="138"/>
    </row>
    <row r="201" spans="1:26" x14ac:dyDescent="0.25">
      <c r="A201" s="146" t="s">
        <v>284</v>
      </c>
      <c r="B201" s="147" t="s">
        <v>311</v>
      </c>
      <c r="C201" s="146" t="s">
        <v>285</v>
      </c>
      <c r="D201" s="147" t="s">
        <v>293</v>
      </c>
      <c r="E201" s="148" t="s">
        <v>458</v>
      </c>
      <c r="F201" s="148" t="s">
        <v>162</v>
      </c>
      <c r="G201" s="147" t="s">
        <v>218</v>
      </c>
      <c r="H201" s="147"/>
      <c r="I201" s="148"/>
      <c r="J201" s="149">
        <v>1100</v>
      </c>
      <c r="K201" s="149">
        <v>1500</v>
      </c>
      <c r="L201" s="147" t="s">
        <v>11</v>
      </c>
      <c r="M201" s="146"/>
      <c r="N201" s="151">
        <v>12</v>
      </c>
      <c r="O201" s="148" t="s">
        <v>232</v>
      </c>
      <c r="P201" s="128">
        <f>IFERROR(VLOOKUP(L201,NiceHash!$S$3:$W$33,4,FALSE)*N201,0)</f>
        <v>1.7440984799999997E-3</v>
      </c>
      <c r="Q201" s="121"/>
      <c r="R201" s="120"/>
      <c r="S201" s="128">
        <f>IFERROR(VLOOKUP(M201,NiceHash!$S$3:$W$33,4,FALSE)*Q201,0)</f>
        <v>0</v>
      </c>
      <c r="T201" s="132">
        <f t="shared" si="3"/>
        <v>1.7440984799999997E-3</v>
      </c>
      <c r="U201" s="124"/>
      <c r="V201" s="136"/>
      <c r="X201" s="138"/>
      <c r="Y201" s="138" t="s">
        <v>327</v>
      </c>
      <c r="Z201" s="138" t="s">
        <v>494</v>
      </c>
    </row>
    <row r="202" spans="1:26" x14ac:dyDescent="0.25">
      <c r="A202" s="146" t="s">
        <v>833</v>
      </c>
      <c r="B202" s="147"/>
      <c r="C202" s="146" t="s">
        <v>285</v>
      </c>
      <c r="D202" s="147" t="s">
        <v>293</v>
      </c>
      <c r="E202" s="148" t="s">
        <v>458</v>
      </c>
      <c r="F202" s="148" t="s">
        <v>162</v>
      </c>
      <c r="G202" s="147" t="s">
        <v>834</v>
      </c>
      <c r="H202" s="147"/>
      <c r="I202" s="148"/>
      <c r="J202" s="149">
        <v>1100</v>
      </c>
      <c r="K202" s="149">
        <v>1500</v>
      </c>
      <c r="L202" s="147" t="s">
        <v>32</v>
      </c>
      <c r="M202" s="146"/>
      <c r="N202" s="151">
        <v>2.9</v>
      </c>
      <c r="O202" s="148" t="s">
        <v>232</v>
      </c>
      <c r="P202" s="128">
        <f>IFERROR(VLOOKUP(L202,NiceHash!$S$3:$W$33,4,FALSE)*N202,0)</f>
        <v>2.5757750699999998E-2</v>
      </c>
      <c r="Q202" s="121"/>
      <c r="R202" s="123"/>
      <c r="S202" s="128">
        <f>IFERROR(VLOOKUP(M202,NiceHash!$S$3:$W$33,4,FALSE)*Q202,0)</f>
        <v>0</v>
      </c>
      <c r="T202" s="132">
        <f t="shared" si="3"/>
        <v>2.5757750699999998E-2</v>
      </c>
      <c r="U202" s="124">
        <v>200</v>
      </c>
      <c r="V202" s="136"/>
      <c r="X202" s="138"/>
      <c r="Y202" s="138"/>
      <c r="Z202" s="138"/>
    </row>
    <row r="203" spans="1:26" x14ac:dyDescent="0.25">
      <c r="A203" s="146" t="s">
        <v>284</v>
      </c>
      <c r="B203" s="147" t="s">
        <v>344</v>
      </c>
      <c r="C203" s="146" t="s">
        <v>285</v>
      </c>
      <c r="D203" s="147" t="s">
        <v>293</v>
      </c>
      <c r="E203" s="148" t="s">
        <v>458</v>
      </c>
      <c r="F203" s="148">
        <v>280</v>
      </c>
      <c r="G203" s="147"/>
      <c r="H203" s="147"/>
      <c r="I203" s="148"/>
      <c r="J203" s="149">
        <v>1070</v>
      </c>
      <c r="K203" s="149">
        <v>1600</v>
      </c>
      <c r="L203" s="153" t="s">
        <v>131</v>
      </c>
      <c r="M203" s="146"/>
      <c r="N203" s="154">
        <v>20</v>
      </c>
      <c r="O203" s="148" t="s">
        <v>232</v>
      </c>
      <c r="P203" s="128">
        <f>IFERROR(VLOOKUP(L203,NiceHash!$S$3:$W$33,4,FALSE)*N203,0)</f>
        <v>0.82360206000000002</v>
      </c>
      <c r="Q203" s="121"/>
      <c r="R203" s="120"/>
      <c r="S203" s="128">
        <f>IFERROR(VLOOKUP(M203,NiceHash!$S$3:$W$33,4,FALSE)*Q203,0)</f>
        <v>0</v>
      </c>
      <c r="T203" s="132">
        <f t="shared" si="3"/>
        <v>0.82360206000000002</v>
      </c>
      <c r="U203" s="124"/>
      <c r="V203" s="136"/>
      <c r="X203" s="138"/>
      <c r="Y203" s="138" t="s">
        <v>511</v>
      </c>
      <c r="Z203" s="138" t="s">
        <v>512</v>
      </c>
    </row>
    <row r="204" spans="1:26" x14ac:dyDescent="0.25">
      <c r="A204" s="146" t="s">
        <v>284</v>
      </c>
      <c r="B204" s="147" t="s">
        <v>344</v>
      </c>
      <c r="C204" s="146" t="s">
        <v>285</v>
      </c>
      <c r="D204" s="147" t="s">
        <v>293</v>
      </c>
      <c r="E204" s="148" t="s">
        <v>458</v>
      </c>
      <c r="F204" s="148">
        <v>280</v>
      </c>
      <c r="G204" s="147"/>
      <c r="H204" s="147"/>
      <c r="I204" s="148"/>
      <c r="J204" s="149">
        <v>1070</v>
      </c>
      <c r="K204" s="149">
        <v>1600</v>
      </c>
      <c r="L204" s="153" t="s">
        <v>131</v>
      </c>
      <c r="M204" s="146"/>
      <c r="N204" s="154">
        <v>20</v>
      </c>
      <c r="O204" s="148" t="s">
        <v>232</v>
      </c>
      <c r="P204" s="128">
        <f>IFERROR(VLOOKUP(L204,NiceHash!$S$3:$W$33,4,FALSE)*N204,0)</f>
        <v>0.82360206000000002</v>
      </c>
      <c r="Q204" s="121"/>
      <c r="R204" s="120"/>
      <c r="S204" s="128">
        <f>IFERROR(VLOOKUP(M204,NiceHash!$S$3:$W$33,4,FALSE)*Q204,0)</f>
        <v>0</v>
      </c>
      <c r="T204" s="132">
        <f t="shared" si="3"/>
        <v>0.82360206000000002</v>
      </c>
      <c r="U204" s="124"/>
      <c r="V204" s="136"/>
      <c r="X204" s="138"/>
      <c r="Y204" s="138" t="s">
        <v>511</v>
      </c>
      <c r="Z204" s="138" t="s">
        <v>512</v>
      </c>
    </row>
    <row r="205" spans="1:26" x14ac:dyDescent="0.25">
      <c r="A205" s="146" t="s">
        <v>284</v>
      </c>
      <c r="B205" s="147" t="s">
        <v>344</v>
      </c>
      <c r="C205" s="146" t="s">
        <v>285</v>
      </c>
      <c r="D205" s="147" t="s">
        <v>293</v>
      </c>
      <c r="E205" s="148" t="s">
        <v>458</v>
      </c>
      <c r="F205" s="148">
        <v>280</v>
      </c>
      <c r="G205" s="147"/>
      <c r="H205" s="147"/>
      <c r="I205" s="148"/>
      <c r="J205" s="149">
        <v>1070</v>
      </c>
      <c r="K205" s="149">
        <v>1600</v>
      </c>
      <c r="L205" s="153" t="s">
        <v>131</v>
      </c>
      <c r="M205" s="146"/>
      <c r="N205" s="154">
        <v>20</v>
      </c>
      <c r="O205" s="148" t="s">
        <v>232</v>
      </c>
      <c r="P205" s="128">
        <f>IFERROR(VLOOKUP(L205,NiceHash!$S$3:$W$33,4,FALSE)*N205,0)</f>
        <v>0.82360206000000002</v>
      </c>
      <c r="Q205" s="121"/>
      <c r="R205" s="120"/>
      <c r="S205" s="128">
        <f>IFERROR(VLOOKUP(M205,NiceHash!$S$3:$W$33,4,FALSE)*Q205,0)</f>
        <v>0</v>
      </c>
      <c r="T205" s="132">
        <f t="shared" si="3"/>
        <v>0.82360206000000002</v>
      </c>
      <c r="U205" s="124"/>
      <c r="V205" s="136"/>
      <c r="X205" s="138"/>
      <c r="Y205" s="138" t="s">
        <v>511</v>
      </c>
      <c r="Z205" s="138" t="s">
        <v>512</v>
      </c>
    </row>
    <row r="206" spans="1:26" x14ac:dyDescent="0.25">
      <c r="A206" s="146" t="s">
        <v>284</v>
      </c>
      <c r="B206" s="147" t="s">
        <v>344</v>
      </c>
      <c r="C206" s="146" t="s">
        <v>285</v>
      </c>
      <c r="D206" s="147" t="s">
        <v>293</v>
      </c>
      <c r="E206" s="148" t="s">
        <v>458</v>
      </c>
      <c r="F206" s="148">
        <v>280</v>
      </c>
      <c r="G206" s="147"/>
      <c r="H206" s="147"/>
      <c r="I206" s="148"/>
      <c r="J206" s="149">
        <v>1100</v>
      </c>
      <c r="K206" s="149">
        <v>1450</v>
      </c>
      <c r="L206" s="153" t="s">
        <v>131</v>
      </c>
      <c r="M206" s="146"/>
      <c r="N206" s="154">
        <v>22</v>
      </c>
      <c r="O206" s="148" t="s">
        <v>232</v>
      </c>
      <c r="P206" s="128">
        <f>IFERROR(VLOOKUP(L206,NiceHash!$S$3:$W$33,4,FALSE)*N206,0)</f>
        <v>0.90596226600000007</v>
      </c>
      <c r="Q206" s="121"/>
      <c r="R206" s="120"/>
      <c r="S206" s="128">
        <f>IFERROR(VLOOKUP(M206,NiceHash!$S$3:$W$33,4,FALSE)*Q206,0)</f>
        <v>0</v>
      </c>
      <c r="T206" s="132">
        <f t="shared" si="3"/>
        <v>0.90596226600000007</v>
      </c>
      <c r="U206" s="124"/>
      <c r="V206" s="136"/>
      <c r="X206" s="138"/>
      <c r="Y206" s="138" t="s">
        <v>419</v>
      </c>
      <c r="Z206" s="138" t="s">
        <v>438</v>
      </c>
    </row>
    <row r="207" spans="1:26" x14ac:dyDescent="0.25">
      <c r="A207" s="146" t="s">
        <v>284</v>
      </c>
      <c r="B207" s="147" t="s">
        <v>364</v>
      </c>
      <c r="C207" s="146" t="s">
        <v>285</v>
      </c>
      <c r="D207" s="147" t="s">
        <v>293</v>
      </c>
      <c r="E207" s="148" t="s">
        <v>458</v>
      </c>
      <c r="F207" s="148">
        <v>280</v>
      </c>
      <c r="G207" s="147"/>
      <c r="H207" s="147"/>
      <c r="I207" s="148"/>
      <c r="J207" s="149">
        <v>1150</v>
      </c>
      <c r="K207" s="149">
        <v>1500</v>
      </c>
      <c r="L207" s="153" t="s">
        <v>131</v>
      </c>
      <c r="M207" s="146"/>
      <c r="N207" s="154">
        <v>26.5</v>
      </c>
      <c r="O207" s="148" t="s">
        <v>232</v>
      </c>
      <c r="P207" s="128">
        <f>IFERROR(VLOOKUP(L207,NiceHash!$S$3:$W$33,4,FALSE)*N207,0)</f>
        <v>1.0912727295</v>
      </c>
      <c r="Q207" s="121"/>
      <c r="R207" s="120"/>
      <c r="S207" s="128">
        <f>IFERROR(VLOOKUP(M207,NiceHash!$S$3:$W$33,4,FALSE)*Q207,0)</f>
        <v>0</v>
      </c>
      <c r="T207" s="132">
        <f t="shared" si="3"/>
        <v>1.0912727295</v>
      </c>
      <c r="U207" s="124"/>
      <c r="V207" s="136"/>
      <c r="X207" s="138"/>
      <c r="Y207" s="138" t="s">
        <v>513</v>
      </c>
      <c r="Z207" s="138" t="s">
        <v>293</v>
      </c>
    </row>
    <row r="208" spans="1:26" x14ac:dyDescent="0.25">
      <c r="A208" s="146" t="s">
        <v>284</v>
      </c>
      <c r="B208" s="147" t="s">
        <v>297</v>
      </c>
      <c r="C208" s="146" t="s">
        <v>285</v>
      </c>
      <c r="D208" s="147" t="s">
        <v>293</v>
      </c>
      <c r="E208" s="148" t="s">
        <v>458</v>
      </c>
      <c r="F208" s="148">
        <v>280</v>
      </c>
      <c r="G208" s="147"/>
      <c r="H208" s="147"/>
      <c r="I208" s="148"/>
      <c r="J208" s="149">
        <v>1220</v>
      </c>
      <c r="K208" s="149">
        <v>1500</v>
      </c>
      <c r="L208" s="153" t="s">
        <v>131</v>
      </c>
      <c r="M208" s="146"/>
      <c r="N208" s="154">
        <v>22</v>
      </c>
      <c r="O208" s="148" t="s">
        <v>232</v>
      </c>
      <c r="P208" s="128">
        <f>IFERROR(VLOOKUP(L208,NiceHash!$S$3:$W$33,4,FALSE)*N208,0)</f>
        <v>0.90596226600000007</v>
      </c>
      <c r="Q208" s="121"/>
      <c r="R208" s="120"/>
      <c r="S208" s="128">
        <f>IFERROR(VLOOKUP(M208,NiceHash!$S$3:$W$33,4,FALSE)*Q208,0)</f>
        <v>0</v>
      </c>
      <c r="T208" s="132">
        <f t="shared" si="3"/>
        <v>0.90596226600000007</v>
      </c>
      <c r="U208" s="124"/>
      <c r="V208" s="136"/>
      <c r="X208" s="138"/>
      <c r="Y208" s="138" t="s">
        <v>514</v>
      </c>
      <c r="Z208" s="138" t="s">
        <v>414</v>
      </c>
    </row>
    <row r="209" spans="1:26" x14ac:dyDescent="0.25">
      <c r="A209" s="146" t="s">
        <v>284</v>
      </c>
      <c r="B209" s="147" t="s">
        <v>297</v>
      </c>
      <c r="C209" s="146" t="s">
        <v>285</v>
      </c>
      <c r="D209" s="147" t="s">
        <v>293</v>
      </c>
      <c r="E209" s="148" t="s">
        <v>458</v>
      </c>
      <c r="F209" s="148">
        <v>280</v>
      </c>
      <c r="G209" s="147"/>
      <c r="H209" s="147"/>
      <c r="I209" s="148"/>
      <c r="J209" s="149">
        <v>972</v>
      </c>
      <c r="K209" s="149">
        <v>1250</v>
      </c>
      <c r="L209" s="153" t="s">
        <v>131</v>
      </c>
      <c r="M209" s="146"/>
      <c r="N209" s="154">
        <v>20</v>
      </c>
      <c r="O209" s="148" t="s">
        <v>232</v>
      </c>
      <c r="P209" s="128">
        <f>IFERROR(VLOOKUP(L209,NiceHash!$S$3:$W$33,4,FALSE)*N209,0)</f>
        <v>0.82360206000000002</v>
      </c>
      <c r="Q209" s="121"/>
      <c r="R209" s="120"/>
      <c r="S209" s="128">
        <f>IFERROR(VLOOKUP(M209,NiceHash!$S$3:$W$33,4,FALSE)*Q209,0)</f>
        <v>0</v>
      </c>
      <c r="T209" s="132">
        <f t="shared" si="3"/>
        <v>0.82360206000000002</v>
      </c>
      <c r="U209" s="124"/>
      <c r="V209" s="136"/>
      <c r="X209" s="138"/>
      <c r="Y209" s="138" t="s">
        <v>312</v>
      </c>
      <c r="Z209" s="138" t="s">
        <v>348</v>
      </c>
    </row>
    <row r="210" spans="1:26" x14ac:dyDescent="0.25">
      <c r="A210" s="146" t="s">
        <v>284</v>
      </c>
      <c r="B210" s="147" t="s">
        <v>292</v>
      </c>
      <c r="C210" s="146" t="s">
        <v>285</v>
      </c>
      <c r="D210" s="147" t="s">
        <v>293</v>
      </c>
      <c r="E210" s="148" t="s">
        <v>458</v>
      </c>
      <c r="F210" s="148">
        <v>280</v>
      </c>
      <c r="G210" s="147"/>
      <c r="H210" s="147"/>
      <c r="I210" s="148"/>
      <c r="J210" s="149">
        <v>1065</v>
      </c>
      <c r="K210" s="149">
        <v>5800</v>
      </c>
      <c r="L210" s="153" t="s">
        <v>131</v>
      </c>
      <c r="M210" s="146"/>
      <c r="N210" s="154">
        <v>20</v>
      </c>
      <c r="O210" s="148" t="s">
        <v>232</v>
      </c>
      <c r="P210" s="128">
        <f>IFERROR(VLOOKUP(L210,NiceHash!$S$3:$W$33,4,FALSE)*N210,0)</f>
        <v>0.82360206000000002</v>
      </c>
      <c r="Q210" s="121"/>
      <c r="R210" s="120"/>
      <c r="S210" s="128">
        <f>IFERROR(VLOOKUP(M210,NiceHash!$S$3:$W$33,4,FALSE)*Q210,0)</f>
        <v>0</v>
      </c>
      <c r="T210" s="132">
        <f t="shared" si="3"/>
        <v>0.82360206000000002</v>
      </c>
      <c r="U210" s="124"/>
      <c r="V210" s="136"/>
      <c r="X210" s="138"/>
      <c r="Y210" s="138" t="s">
        <v>312</v>
      </c>
      <c r="Z210" s="138">
        <v>15.11</v>
      </c>
    </row>
    <row r="211" spans="1:26" x14ac:dyDescent="0.25">
      <c r="A211" s="146" t="s">
        <v>284</v>
      </c>
      <c r="B211" s="147" t="s">
        <v>292</v>
      </c>
      <c r="C211" s="146" t="s">
        <v>285</v>
      </c>
      <c r="D211" s="147" t="s">
        <v>293</v>
      </c>
      <c r="E211" s="148" t="s">
        <v>458</v>
      </c>
      <c r="F211" s="148">
        <v>280</v>
      </c>
      <c r="G211" s="147"/>
      <c r="H211" s="147"/>
      <c r="I211" s="148"/>
      <c r="J211" s="149">
        <v>1100</v>
      </c>
      <c r="K211" s="149">
        <v>1450</v>
      </c>
      <c r="L211" s="153" t="s">
        <v>131</v>
      </c>
      <c r="M211" s="146"/>
      <c r="N211" s="154">
        <v>20</v>
      </c>
      <c r="O211" s="148" t="s">
        <v>232</v>
      </c>
      <c r="P211" s="128">
        <f>IFERROR(VLOOKUP(L211,NiceHash!$S$3:$W$33,4,FALSE)*N211,0)</f>
        <v>0.82360206000000002</v>
      </c>
      <c r="Q211" s="121"/>
      <c r="R211" s="120"/>
      <c r="S211" s="128">
        <f>IFERROR(VLOOKUP(M211,NiceHash!$S$3:$W$33,4,FALSE)*Q211,0)</f>
        <v>0</v>
      </c>
      <c r="T211" s="132">
        <f t="shared" si="3"/>
        <v>0.82360206000000002</v>
      </c>
      <c r="U211" s="124"/>
      <c r="V211" s="136"/>
      <c r="X211" s="138"/>
      <c r="Y211" s="138" t="s">
        <v>303</v>
      </c>
      <c r="Z211" s="138" t="s">
        <v>382</v>
      </c>
    </row>
    <row r="212" spans="1:26" x14ac:dyDescent="0.25">
      <c r="A212" s="146" t="s">
        <v>284</v>
      </c>
      <c r="B212" s="147" t="s">
        <v>292</v>
      </c>
      <c r="C212" s="146" t="s">
        <v>285</v>
      </c>
      <c r="D212" s="147" t="s">
        <v>293</v>
      </c>
      <c r="E212" s="148" t="s">
        <v>458</v>
      </c>
      <c r="F212" s="148">
        <v>280</v>
      </c>
      <c r="G212" s="147"/>
      <c r="H212" s="147"/>
      <c r="I212" s="148"/>
      <c r="J212" s="149">
        <v>940</v>
      </c>
      <c r="K212" s="149">
        <v>1250</v>
      </c>
      <c r="L212" s="153" t="s">
        <v>131</v>
      </c>
      <c r="M212" s="146"/>
      <c r="N212" s="154">
        <v>20</v>
      </c>
      <c r="O212" s="148" t="s">
        <v>232</v>
      </c>
      <c r="P212" s="128">
        <f>IFERROR(VLOOKUP(L212,NiceHash!$S$3:$W$33,4,FALSE)*N212,0)</f>
        <v>0.82360206000000002</v>
      </c>
      <c r="Q212" s="121"/>
      <c r="R212" s="120"/>
      <c r="S212" s="128">
        <f>IFERROR(VLOOKUP(M212,NiceHash!$S$3:$W$33,4,FALSE)*Q212,0)</f>
        <v>0</v>
      </c>
      <c r="T212" s="132">
        <f t="shared" si="3"/>
        <v>0.82360206000000002</v>
      </c>
      <c r="U212" s="124"/>
      <c r="V212" s="136"/>
      <c r="X212" s="138"/>
      <c r="Y212" s="138" t="s">
        <v>507</v>
      </c>
      <c r="Z212" s="138" t="s">
        <v>348</v>
      </c>
    </row>
    <row r="213" spans="1:26" x14ac:dyDescent="0.25">
      <c r="A213" s="146" t="s">
        <v>284</v>
      </c>
      <c r="B213" s="147" t="s">
        <v>336</v>
      </c>
      <c r="C213" s="146" t="s">
        <v>285</v>
      </c>
      <c r="D213" s="147" t="s">
        <v>293</v>
      </c>
      <c r="E213" s="148" t="s">
        <v>458</v>
      </c>
      <c r="F213" s="148">
        <v>280</v>
      </c>
      <c r="G213" s="147"/>
      <c r="H213" s="147"/>
      <c r="I213" s="148"/>
      <c r="J213" s="149">
        <v>1200</v>
      </c>
      <c r="K213" s="149">
        <v>1500</v>
      </c>
      <c r="L213" s="153" t="s">
        <v>131</v>
      </c>
      <c r="M213" s="146"/>
      <c r="N213" s="154">
        <v>21.5</v>
      </c>
      <c r="O213" s="148" t="s">
        <v>232</v>
      </c>
      <c r="P213" s="128">
        <f>IFERROR(VLOOKUP(L213,NiceHash!$S$3:$W$33,4,FALSE)*N213,0)</f>
        <v>0.88537221450000003</v>
      </c>
      <c r="Q213" s="121"/>
      <c r="R213" s="120"/>
      <c r="S213" s="128">
        <f>IFERROR(VLOOKUP(M213,NiceHash!$S$3:$W$33,4,FALSE)*Q213,0)</f>
        <v>0</v>
      </c>
      <c r="T213" s="132">
        <f t="shared" si="3"/>
        <v>0.88537221450000003</v>
      </c>
      <c r="U213" s="124"/>
      <c r="V213" s="136"/>
      <c r="X213" s="138"/>
      <c r="Y213" s="138" t="s">
        <v>515</v>
      </c>
      <c r="Z213" s="138" t="s">
        <v>381</v>
      </c>
    </row>
    <row r="214" spans="1:26" x14ac:dyDescent="0.25">
      <c r="A214" s="146" t="s">
        <v>284</v>
      </c>
      <c r="B214" s="147" t="s">
        <v>336</v>
      </c>
      <c r="C214" s="146" t="s">
        <v>285</v>
      </c>
      <c r="D214" s="147" t="s">
        <v>293</v>
      </c>
      <c r="E214" s="148" t="s">
        <v>458</v>
      </c>
      <c r="F214" s="148">
        <v>280</v>
      </c>
      <c r="G214" s="147"/>
      <c r="H214" s="147"/>
      <c r="I214" s="148"/>
      <c r="J214" s="149">
        <v>1100</v>
      </c>
      <c r="K214" s="149">
        <v>1500</v>
      </c>
      <c r="L214" s="153" t="s">
        <v>131</v>
      </c>
      <c r="M214" s="146"/>
      <c r="N214" s="154">
        <v>21</v>
      </c>
      <c r="O214" s="148" t="s">
        <v>232</v>
      </c>
      <c r="P214" s="128">
        <f>IFERROR(VLOOKUP(L214,NiceHash!$S$3:$W$33,4,FALSE)*N214,0)</f>
        <v>0.8647821630000001</v>
      </c>
      <c r="Q214" s="121"/>
      <c r="R214" s="120"/>
      <c r="S214" s="128">
        <f>IFERROR(VLOOKUP(M214,NiceHash!$S$3:$W$33,4,FALSE)*Q214,0)</f>
        <v>0</v>
      </c>
      <c r="T214" s="132">
        <f t="shared" si="3"/>
        <v>0.8647821630000001</v>
      </c>
      <c r="U214" s="124"/>
      <c r="V214" s="136"/>
      <c r="X214" s="138"/>
      <c r="Y214" s="138" t="s">
        <v>327</v>
      </c>
      <c r="Z214" s="138" t="s">
        <v>360</v>
      </c>
    </row>
    <row r="215" spans="1:26" x14ac:dyDescent="0.25">
      <c r="A215" s="146" t="s">
        <v>284</v>
      </c>
      <c r="B215" s="147" t="s">
        <v>292</v>
      </c>
      <c r="C215" s="146" t="s">
        <v>285</v>
      </c>
      <c r="D215" s="147" t="s">
        <v>293</v>
      </c>
      <c r="E215" s="148" t="s">
        <v>458</v>
      </c>
      <c r="F215" s="148">
        <v>285</v>
      </c>
      <c r="G215" s="147"/>
      <c r="H215" s="147"/>
      <c r="I215" s="148"/>
      <c r="J215" s="149">
        <v>928</v>
      </c>
      <c r="K215" s="149">
        <v>1375</v>
      </c>
      <c r="L215" s="153" t="s">
        <v>131</v>
      </c>
      <c r="M215" s="146"/>
      <c r="N215" s="154">
        <v>16</v>
      </c>
      <c r="O215" s="148" t="s">
        <v>232</v>
      </c>
      <c r="P215" s="128">
        <f>IFERROR(VLOOKUP(L215,NiceHash!$S$3:$W$33,4,FALSE)*N215,0)</f>
        <v>0.65888164800000004</v>
      </c>
      <c r="Q215" s="121"/>
      <c r="R215" s="120"/>
      <c r="S215" s="128">
        <f>IFERROR(VLOOKUP(M215,NiceHash!$S$3:$W$33,4,FALSE)*Q215,0)</f>
        <v>0</v>
      </c>
      <c r="T215" s="132">
        <f t="shared" si="3"/>
        <v>0.65888164800000004</v>
      </c>
      <c r="U215" s="124"/>
      <c r="V215" s="136"/>
      <c r="X215" s="138"/>
      <c r="Y215" s="138" t="s">
        <v>499</v>
      </c>
      <c r="Z215" s="138" t="s">
        <v>516</v>
      </c>
    </row>
    <row r="216" spans="1:26" x14ac:dyDescent="0.25">
      <c r="A216" s="146" t="s">
        <v>284</v>
      </c>
      <c r="B216" s="147" t="s">
        <v>336</v>
      </c>
      <c r="C216" s="146" t="s">
        <v>285</v>
      </c>
      <c r="D216" s="147" t="s">
        <v>293</v>
      </c>
      <c r="E216" s="148" t="s">
        <v>458</v>
      </c>
      <c r="F216" s="148">
        <v>285</v>
      </c>
      <c r="G216" s="147"/>
      <c r="H216" s="147"/>
      <c r="I216" s="148"/>
      <c r="J216" s="149">
        <v>1000</v>
      </c>
      <c r="K216" s="149">
        <v>1500</v>
      </c>
      <c r="L216" s="153" t="s">
        <v>131</v>
      </c>
      <c r="M216" s="146"/>
      <c r="N216" s="154">
        <v>20.3</v>
      </c>
      <c r="O216" s="148" t="s">
        <v>232</v>
      </c>
      <c r="P216" s="128">
        <f>IFERROR(VLOOKUP(L216,NiceHash!$S$3:$W$33,4,FALSE)*N216,0)</f>
        <v>0.83595609090000011</v>
      </c>
      <c r="Q216" s="121"/>
      <c r="R216" s="120"/>
      <c r="S216" s="128">
        <f>IFERROR(VLOOKUP(M216,NiceHash!$S$3:$W$33,4,FALSE)*Q216,0)</f>
        <v>0</v>
      </c>
      <c r="T216" s="132">
        <f t="shared" si="3"/>
        <v>0.83595609090000011</v>
      </c>
      <c r="U216" s="124"/>
      <c r="V216" s="136"/>
      <c r="X216" s="138"/>
      <c r="Y216" s="138" t="s">
        <v>517</v>
      </c>
      <c r="Z216" s="138" t="s">
        <v>348</v>
      </c>
    </row>
    <row r="217" spans="1:26" x14ac:dyDescent="0.25">
      <c r="A217" s="146" t="s">
        <v>284</v>
      </c>
      <c r="B217" s="147" t="s">
        <v>311</v>
      </c>
      <c r="C217" s="146" t="s">
        <v>285</v>
      </c>
      <c r="D217" s="147" t="s">
        <v>293</v>
      </c>
      <c r="E217" s="148" t="s">
        <v>458</v>
      </c>
      <c r="F217" s="148" t="s">
        <v>184</v>
      </c>
      <c r="G217" s="147" t="s">
        <v>518</v>
      </c>
      <c r="H217" s="147"/>
      <c r="I217" s="148"/>
      <c r="J217" s="149">
        <v>1175</v>
      </c>
      <c r="K217" s="149">
        <v>1350</v>
      </c>
      <c r="L217" s="153" t="s">
        <v>131</v>
      </c>
      <c r="M217" s="146"/>
      <c r="N217" s="154">
        <v>29</v>
      </c>
      <c r="O217" s="148" t="s">
        <v>232</v>
      </c>
      <c r="P217" s="128">
        <f>IFERROR(VLOOKUP(L217,NiceHash!$S$3:$W$33,4,FALSE)*N217,0)</f>
        <v>1.1942229870000001</v>
      </c>
      <c r="Q217" s="121"/>
      <c r="R217" s="120"/>
      <c r="S217" s="128">
        <f>IFERROR(VLOOKUP(M217,NiceHash!$S$3:$W$33,4,FALSE)*Q217,0)</f>
        <v>0</v>
      </c>
      <c r="T217" s="132">
        <f t="shared" si="3"/>
        <v>1.1942229870000001</v>
      </c>
      <c r="U217" s="124"/>
      <c r="V217" s="136"/>
      <c r="X217" s="138"/>
      <c r="Y217" s="138" t="s">
        <v>303</v>
      </c>
      <c r="Z217" s="138" t="s">
        <v>519</v>
      </c>
    </row>
    <row r="218" spans="1:26" x14ac:dyDescent="0.25">
      <c r="A218" s="146" t="s">
        <v>284</v>
      </c>
      <c r="B218" s="147" t="s">
        <v>292</v>
      </c>
      <c r="C218" s="146" t="s">
        <v>285</v>
      </c>
      <c r="D218" s="147" t="s">
        <v>293</v>
      </c>
      <c r="E218" s="148" t="s">
        <v>458</v>
      </c>
      <c r="F218" s="148" t="s">
        <v>184</v>
      </c>
      <c r="G218" s="147" t="s">
        <v>518</v>
      </c>
      <c r="H218" s="147"/>
      <c r="I218" s="148"/>
      <c r="J218" s="149">
        <v>975</v>
      </c>
      <c r="K218" s="149">
        <v>1250</v>
      </c>
      <c r="L218" s="153" t="s">
        <v>131</v>
      </c>
      <c r="M218" s="146"/>
      <c r="N218" s="154">
        <v>25</v>
      </c>
      <c r="O218" s="148" t="s">
        <v>232</v>
      </c>
      <c r="P218" s="128">
        <f>IFERROR(VLOOKUP(L218,NiceHash!$S$3:$W$33,4,FALSE)*N218,0)</f>
        <v>1.029502575</v>
      </c>
      <c r="Q218" s="121"/>
      <c r="R218" s="120"/>
      <c r="S218" s="128">
        <f>IFERROR(VLOOKUP(M218,NiceHash!$S$3:$W$33,4,FALSE)*Q218,0)</f>
        <v>0</v>
      </c>
      <c r="T218" s="132">
        <f t="shared" si="3"/>
        <v>1.029502575</v>
      </c>
      <c r="U218" s="124"/>
      <c r="V218" s="136"/>
      <c r="X218" s="138"/>
      <c r="Y218" s="138" t="s">
        <v>498</v>
      </c>
      <c r="Z218" s="138" t="s">
        <v>520</v>
      </c>
    </row>
    <row r="219" spans="1:26" x14ac:dyDescent="0.25">
      <c r="A219" s="146" t="s">
        <v>284</v>
      </c>
      <c r="B219" s="147" t="s">
        <v>344</v>
      </c>
      <c r="C219" s="146" t="s">
        <v>285</v>
      </c>
      <c r="D219" s="147" t="s">
        <v>293</v>
      </c>
      <c r="E219" s="148" t="s">
        <v>458</v>
      </c>
      <c r="F219" s="148" t="s">
        <v>184</v>
      </c>
      <c r="G219" s="147" t="s">
        <v>477</v>
      </c>
      <c r="H219" s="147"/>
      <c r="I219" s="148"/>
      <c r="J219" s="149">
        <v>1100</v>
      </c>
      <c r="K219" s="149">
        <v>1260</v>
      </c>
      <c r="L219" s="153" t="s">
        <v>131</v>
      </c>
      <c r="M219" s="146"/>
      <c r="N219" s="154">
        <v>30</v>
      </c>
      <c r="O219" s="148" t="s">
        <v>232</v>
      </c>
      <c r="P219" s="128">
        <f>IFERROR(VLOOKUP(L219,NiceHash!$S$3:$W$33,4,FALSE)*N219,0)</f>
        <v>1.2354030900000001</v>
      </c>
      <c r="Q219" s="121"/>
      <c r="R219" s="120"/>
      <c r="S219" s="128">
        <f>IFERROR(VLOOKUP(M219,NiceHash!$S$3:$W$33,4,FALSE)*Q219,0)</f>
        <v>0</v>
      </c>
      <c r="T219" s="132">
        <f t="shared" si="3"/>
        <v>1.2354030900000001</v>
      </c>
      <c r="U219" s="124"/>
      <c r="V219" s="136"/>
      <c r="X219" s="138"/>
      <c r="Y219" s="138" t="s">
        <v>303</v>
      </c>
      <c r="Z219" s="138" t="s">
        <v>348</v>
      </c>
    </row>
    <row r="220" spans="1:26" x14ac:dyDescent="0.25">
      <c r="A220" s="146" t="s">
        <v>284</v>
      </c>
      <c r="B220" s="147" t="s">
        <v>344</v>
      </c>
      <c r="C220" s="146" t="s">
        <v>285</v>
      </c>
      <c r="D220" s="147" t="s">
        <v>293</v>
      </c>
      <c r="E220" s="148" t="s">
        <v>458</v>
      </c>
      <c r="F220" s="148" t="s">
        <v>184</v>
      </c>
      <c r="G220" s="147" t="s">
        <v>477</v>
      </c>
      <c r="H220" s="147"/>
      <c r="I220" s="148"/>
      <c r="J220" s="149">
        <v>1099</v>
      </c>
      <c r="K220" s="149">
        <v>1260</v>
      </c>
      <c r="L220" s="153" t="s">
        <v>131</v>
      </c>
      <c r="M220" s="146"/>
      <c r="N220" s="154">
        <v>30.7</v>
      </c>
      <c r="O220" s="148" t="s">
        <v>232</v>
      </c>
      <c r="P220" s="128">
        <f>IFERROR(VLOOKUP(L220,NiceHash!$S$3:$W$33,4,FALSE)*N220,0)</f>
        <v>1.2642291621000001</v>
      </c>
      <c r="Q220" s="121"/>
      <c r="R220" s="120"/>
      <c r="S220" s="128">
        <f>IFERROR(VLOOKUP(M220,NiceHash!$S$3:$W$33,4,FALSE)*Q220,0)</f>
        <v>0</v>
      </c>
      <c r="T220" s="132">
        <f t="shared" si="3"/>
        <v>1.2642291621000001</v>
      </c>
      <c r="U220" s="124"/>
      <c r="V220" s="136"/>
      <c r="X220" s="138"/>
      <c r="Y220" s="138" t="s">
        <v>303</v>
      </c>
      <c r="Z220" s="138" t="s">
        <v>348</v>
      </c>
    </row>
    <row r="221" spans="1:26" x14ac:dyDescent="0.25">
      <c r="A221" s="146" t="s">
        <v>284</v>
      </c>
      <c r="B221" s="147" t="s">
        <v>311</v>
      </c>
      <c r="C221" s="146" t="s">
        <v>285</v>
      </c>
      <c r="D221" s="147" t="s">
        <v>293</v>
      </c>
      <c r="E221" s="148" t="s">
        <v>458</v>
      </c>
      <c r="F221" s="148" t="s">
        <v>184</v>
      </c>
      <c r="G221" s="147" t="s">
        <v>126</v>
      </c>
      <c r="H221" s="147"/>
      <c r="I221" s="148"/>
      <c r="J221" s="149">
        <v>1144</v>
      </c>
      <c r="K221" s="149">
        <v>1500</v>
      </c>
      <c r="L221" s="153" t="s">
        <v>131</v>
      </c>
      <c r="M221" s="146"/>
      <c r="N221" s="154">
        <v>30.1</v>
      </c>
      <c r="O221" s="148" t="s">
        <v>232</v>
      </c>
      <c r="P221" s="128">
        <f>IFERROR(VLOOKUP(L221,NiceHash!$S$3:$W$33,4,FALSE)*N221,0)</f>
        <v>1.2395211003000002</v>
      </c>
      <c r="Q221" s="121"/>
      <c r="R221" s="120"/>
      <c r="S221" s="128">
        <f>IFERROR(VLOOKUP(M221,NiceHash!$S$3:$W$33,4,FALSE)*Q221,0)</f>
        <v>0</v>
      </c>
      <c r="T221" s="132">
        <f t="shared" si="3"/>
        <v>1.2395211003000002</v>
      </c>
      <c r="U221" s="124"/>
      <c r="V221" s="136"/>
      <c r="X221" s="138"/>
      <c r="Y221" s="138" t="s">
        <v>303</v>
      </c>
      <c r="Z221" s="138" t="s">
        <v>521</v>
      </c>
    </row>
    <row r="222" spans="1:26" x14ac:dyDescent="0.25">
      <c r="A222" s="146" t="s">
        <v>284</v>
      </c>
      <c r="B222" s="147" t="s">
        <v>292</v>
      </c>
      <c r="C222" s="146" t="s">
        <v>285</v>
      </c>
      <c r="D222" s="147" t="s">
        <v>293</v>
      </c>
      <c r="E222" s="148" t="s">
        <v>458</v>
      </c>
      <c r="F222" s="148" t="s">
        <v>184</v>
      </c>
      <c r="G222" s="147" t="s">
        <v>522</v>
      </c>
      <c r="H222" s="147"/>
      <c r="I222" s="148"/>
      <c r="J222" s="149">
        <v>1140</v>
      </c>
      <c r="K222" s="149">
        <v>1300</v>
      </c>
      <c r="L222" s="153" t="s">
        <v>131</v>
      </c>
      <c r="M222" s="146"/>
      <c r="N222" s="154">
        <v>34</v>
      </c>
      <c r="O222" s="148" t="s">
        <v>232</v>
      </c>
      <c r="P222" s="128">
        <f>IFERROR(VLOOKUP(L222,NiceHash!$S$3:$W$33,4,FALSE)*N222,0)</f>
        <v>1.400123502</v>
      </c>
      <c r="Q222" s="121"/>
      <c r="R222" s="120"/>
      <c r="S222" s="128">
        <f>IFERROR(VLOOKUP(M222,NiceHash!$S$3:$W$33,4,FALSE)*Q222,0)</f>
        <v>0</v>
      </c>
      <c r="T222" s="132">
        <f t="shared" si="3"/>
        <v>1.400123502</v>
      </c>
      <c r="U222" s="124"/>
      <c r="V222" s="136"/>
      <c r="X222" s="138"/>
      <c r="Y222" s="138" t="s">
        <v>303</v>
      </c>
      <c r="Z222" s="138" t="s">
        <v>523</v>
      </c>
    </row>
    <row r="223" spans="1:26" x14ac:dyDescent="0.25">
      <c r="A223" s="146" t="s">
        <v>284</v>
      </c>
      <c r="B223" s="147" t="s">
        <v>292</v>
      </c>
      <c r="C223" s="146" t="s">
        <v>285</v>
      </c>
      <c r="D223" s="147" t="s">
        <v>293</v>
      </c>
      <c r="E223" s="148" t="s">
        <v>458</v>
      </c>
      <c r="F223" s="148" t="s">
        <v>184</v>
      </c>
      <c r="G223" s="147" t="s">
        <v>522</v>
      </c>
      <c r="H223" s="147"/>
      <c r="I223" s="148"/>
      <c r="J223" s="149">
        <v>1125</v>
      </c>
      <c r="K223" s="149">
        <v>1300</v>
      </c>
      <c r="L223" s="153" t="s">
        <v>131</v>
      </c>
      <c r="M223" s="146"/>
      <c r="N223" s="154">
        <v>30.2</v>
      </c>
      <c r="O223" s="148" t="s">
        <v>232</v>
      </c>
      <c r="P223" s="128">
        <f>IFERROR(VLOOKUP(L223,NiceHash!$S$3:$W$33,4,FALSE)*N223,0)</f>
        <v>1.2436391106</v>
      </c>
      <c r="Q223" s="121"/>
      <c r="R223" s="120"/>
      <c r="S223" s="128">
        <f>IFERROR(VLOOKUP(M223,NiceHash!$S$3:$W$33,4,FALSE)*Q223,0)</f>
        <v>0</v>
      </c>
      <c r="T223" s="132">
        <f t="shared" si="3"/>
        <v>1.2436391106</v>
      </c>
      <c r="U223" s="124"/>
      <c r="V223" s="136"/>
      <c r="X223" s="138"/>
      <c r="Y223" s="138" t="s">
        <v>350</v>
      </c>
      <c r="Z223" s="138" t="s">
        <v>348</v>
      </c>
    </row>
    <row r="224" spans="1:26" x14ac:dyDescent="0.25">
      <c r="A224" s="146" t="s">
        <v>284</v>
      </c>
      <c r="B224" s="147" t="s">
        <v>292</v>
      </c>
      <c r="C224" s="146" t="s">
        <v>285</v>
      </c>
      <c r="D224" s="147" t="s">
        <v>293</v>
      </c>
      <c r="E224" s="148" t="s">
        <v>458</v>
      </c>
      <c r="F224" s="148" t="s">
        <v>184</v>
      </c>
      <c r="G224" s="147" t="s">
        <v>524</v>
      </c>
      <c r="H224" s="147"/>
      <c r="I224" s="148" t="s">
        <v>150</v>
      </c>
      <c r="J224" s="149">
        <v>1120</v>
      </c>
      <c r="K224" s="149">
        <v>1300</v>
      </c>
      <c r="L224" s="153" t="s">
        <v>131</v>
      </c>
      <c r="M224" s="146"/>
      <c r="N224" s="154">
        <v>31</v>
      </c>
      <c r="O224" s="148" t="s">
        <v>232</v>
      </c>
      <c r="P224" s="128">
        <f>IFERROR(VLOOKUP(L224,NiceHash!$S$3:$W$33,4,FALSE)*N224,0)</f>
        <v>1.276583193</v>
      </c>
      <c r="Q224" s="121"/>
      <c r="R224" s="120"/>
      <c r="S224" s="128">
        <f>IFERROR(VLOOKUP(M224,NiceHash!$S$3:$W$33,4,FALSE)*Q224,0)</f>
        <v>0</v>
      </c>
      <c r="T224" s="132">
        <f t="shared" si="3"/>
        <v>1.276583193</v>
      </c>
      <c r="U224" s="124"/>
      <c r="V224" s="136"/>
      <c r="X224" s="138"/>
      <c r="Y224" s="138" t="s">
        <v>525</v>
      </c>
      <c r="Z224" s="138" t="s">
        <v>358</v>
      </c>
    </row>
    <row r="225" spans="1:26" x14ac:dyDescent="0.25">
      <c r="A225" s="146" t="s">
        <v>284</v>
      </c>
      <c r="B225" s="147" t="s">
        <v>292</v>
      </c>
      <c r="C225" s="146" t="s">
        <v>285</v>
      </c>
      <c r="D225" s="147" t="s">
        <v>293</v>
      </c>
      <c r="E225" s="148" t="s">
        <v>458</v>
      </c>
      <c r="F225" s="148" t="s">
        <v>184</v>
      </c>
      <c r="G225" s="147" t="s">
        <v>524</v>
      </c>
      <c r="H225" s="147"/>
      <c r="I225" s="148" t="s">
        <v>150</v>
      </c>
      <c r="J225" s="149">
        <v>1071</v>
      </c>
      <c r="K225" s="149">
        <v>1300</v>
      </c>
      <c r="L225" s="153" t="s">
        <v>131</v>
      </c>
      <c r="M225" s="146"/>
      <c r="N225" s="154">
        <v>30</v>
      </c>
      <c r="O225" s="148" t="s">
        <v>232</v>
      </c>
      <c r="P225" s="128">
        <f>IFERROR(VLOOKUP(L225,NiceHash!$S$3:$W$33,4,FALSE)*N225,0)</f>
        <v>1.2354030900000001</v>
      </c>
      <c r="Q225" s="121"/>
      <c r="R225" s="120"/>
      <c r="S225" s="128">
        <f>IFERROR(VLOOKUP(M225,NiceHash!$S$3:$W$33,4,FALSE)*Q225,0)</f>
        <v>0</v>
      </c>
      <c r="T225" s="132">
        <f t="shared" si="3"/>
        <v>1.2354030900000001</v>
      </c>
      <c r="U225" s="124"/>
      <c r="V225" s="136"/>
      <c r="X225" s="138"/>
      <c r="Y225" s="138" t="s">
        <v>525</v>
      </c>
      <c r="Z225" s="138" t="s">
        <v>358</v>
      </c>
    </row>
    <row r="226" spans="1:26" x14ac:dyDescent="0.25">
      <c r="A226" s="146" t="s">
        <v>284</v>
      </c>
      <c r="B226" s="147" t="s">
        <v>344</v>
      </c>
      <c r="C226" s="146" t="s">
        <v>285</v>
      </c>
      <c r="D226" s="147" t="s">
        <v>293</v>
      </c>
      <c r="E226" s="148" t="s">
        <v>458</v>
      </c>
      <c r="F226" s="148" t="s">
        <v>184</v>
      </c>
      <c r="G226" s="147" t="s">
        <v>218</v>
      </c>
      <c r="H226" s="147"/>
      <c r="I226" s="148"/>
      <c r="J226" s="149">
        <v>1100</v>
      </c>
      <c r="K226" s="149">
        <v>1350</v>
      </c>
      <c r="L226" s="147" t="s">
        <v>289</v>
      </c>
      <c r="M226" s="146"/>
      <c r="N226" s="150">
        <v>2</v>
      </c>
      <c r="O226" s="148" t="s">
        <v>115</v>
      </c>
      <c r="P226" s="128">
        <f>IFERROR(VLOOKUP(L226,NiceHash!$S$3:$W$33,4,FALSE)*N226,0)</f>
        <v>0.12111794999999999</v>
      </c>
      <c r="Q226" s="121"/>
      <c r="R226" s="120"/>
      <c r="S226" s="128">
        <f>IFERROR(VLOOKUP(M226,NiceHash!$S$3:$W$33,4,FALSE)*Q226,0)</f>
        <v>0</v>
      </c>
      <c r="T226" s="132">
        <f t="shared" si="3"/>
        <v>0.12111794999999999</v>
      </c>
      <c r="U226" s="124"/>
      <c r="V226" s="136"/>
      <c r="X226" s="138"/>
      <c r="Y226" s="138" t="s">
        <v>318</v>
      </c>
      <c r="Z226" s="138" t="s">
        <v>355</v>
      </c>
    </row>
    <row r="227" spans="1:26" x14ac:dyDescent="0.25">
      <c r="A227" s="146" t="s">
        <v>284</v>
      </c>
      <c r="B227" s="147" t="s">
        <v>297</v>
      </c>
      <c r="C227" s="146" t="s">
        <v>285</v>
      </c>
      <c r="D227" s="147" t="s">
        <v>293</v>
      </c>
      <c r="E227" s="148" t="s">
        <v>458</v>
      </c>
      <c r="F227" s="148" t="s">
        <v>184</v>
      </c>
      <c r="G227" s="147" t="s">
        <v>218</v>
      </c>
      <c r="H227" s="147"/>
      <c r="I227" s="148"/>
      <c r="J227" s="149">
        <v>1030</v>
      </c>
      <c r="K227" s="149">
        <v>625</v>
      </c>
      <c r="L227" s="147" t="s">
        <v>289</v>
      </c>
      <c r="M227" s="146"/>
      <c r="N227" s="150">
        <v>1.8</v>
      </c>
      <c r="O227" s="148" t="s">
        <v>115</v>
      </c>
      <c r="P227" s="128">
        <f>IFERROR(VLOOKUP(L227,NiceHash!$S$3:$W$33,4,FALSE)*N227,0)</f>
        <v>0.10900615499999999</v>
      </c>
      <c r="Q227" s="121"/>
      <c r="R227" s="120"/>
      <c r="S227" s="128">
        <f>IFERROR(VLOOKUP(M227,NiceHash!$S$3:$W$33,4,FALSE)*Q227,0)</f>
        <v>0</v>
      </c>
      <c r="T227" s="132">
        <f t="shared" si="3"/>
        <v>0.10900615499999999</v>
      </c>
      <c r="U227" s="124"/>
      <c r="V227" s="136"/>
      <c r="X227" s="138"/>
      <c r="Y227" s="138" t="s">
        <v>418</v>
      </c>
      <c r="Z227" s="138" t="s">
        <v>358</v>
      </c>
    </row>
    <row r="228" spans="1:26" x14ac:dyDescent="0.25">
      <c r="A228" s="146" t="s">
        <v>284</v>
      </c>
      <c r="B228" s="147" t="s">
        <v>285</v>
      </c>
      <c r="C228" s="146" t="s">
        <v>285</v>
      </c>
      <c r="D228" s="147" t="s">
        <v>293</v>
      </c>
      <c r="E228" s="148" t="s">
        <v>458</v>
      </c>
      <c r="F228" s="148" t="s">
        <v>184</v>
      </c>
      <c r="G228" s="147" t="s">
        <v>218</v>
      </c>
      <c r="H228" s="147"/>
      <c r="I228" s="148"/>
      <c r="J228" s="149">
        <v>1100</v>
      </c>
      <c r="K228" s="149">
        <v>1350</v>
      </c>
      <c r="L228" s="153" t="s">
        <v>131</v>
      </c>
      <c r="M228" s="146"/>
      <c r="N228" s="154">
        <v>27.6</v>
      </c>
      <c r="O228" s="148" t="s">
        <v>232</v>
      </c>
      <c r="P228" s="128">
        <f>IFERROR(VLOOKUP(L228,NiceHash!$S$3:$W$33,4,FALSE)*N228,0)</f>
        <v>1.1365708428000001</v>
      </c>
      <c r="Q228" s="121"/>
      <c r="R228" s="120"/>
      <c r="S228" s="128">
        <f>IFERROR(VLOOKUP(M228,NiceHash!$S$3:$W$33,4,FALSE)*Q228,0)</f>
        <v>0</v>
      </c>
      <c r="T228" s="132">
        <f t="shared" si="3"/>
        <v>1.1365708428000001</v>
      </c>
      <c r="U228" s="124"/>
      <c r="V228" s="136"/>
      <c r="X228" s="138"/>
      <c r="Y228" s="138" t="s">
        <v>303</v>
      </c>
      <c r="Z228" s="138" t="s">
        <v>472</v>
      </c>
    </row>
    <row r="229" spans="1:26" x14ac:dyDescent="0.25">
      <c r="A229" s="146" t="s">
        <v>284</v>
      </c>
      <c r="B229" s="147" t="s">
        <v>285</v>
      </c>
      <c r="C229" s="146" t="s">
        <v>285</v>
      </c>
      <c r="D229" s="147" t="s">
        <v>293</v>
      </c>
      <c r="E229" s="148" t="s">
        <v>458</v>
      </c>
      <c r="F229" s="148" t="s">
        <v>184</v>
      </c>
      <c r="G229" s="147" t="s">
        <v>218</v>
      </c>
      <c r="H229" s="147"/>
      <c r="I229" s="148"/>
      <c r="J229" s="149">
        <v>1150</v>
      </c>
      <c r="K229" s="149">
        <v>1375</v>
      </c>
      <c r="L229" s="153" t="s">
        <v>131</v>
      </c>
      <c r="M229" s="146"/>
      <c r="N229" s="154">
        <v>30.5</v>
      </c>
      <c r="O229" s="148" t="s">
        <v>232</v>
      </c>
      <c r="P229" s="128">
        <f>IFERROR(VLOOKUP(L229,NiceHash!$S$3:$W$33,4,FALSE)*N229,0)</f>
        <v>1.2559931415000001</v>
      </c>
      <c r="Q229" s="121"/>
      <c r="R229" s="120"/>
      <c r="S229" s="128">
        <f>IFERROR(VLOOKUP(M229,NiceHash!$S$3:$W$33,4,FALSE)*Q229,0)</f>
        <v>0</v>
      </c>
      <c r="T229" s="132">
        <f t="shared" si="3"/>
        <v>1.2559931415000001</v>
      </c>
      <c r="U229" s="124"/>
      <c r="V229" s="136"/>
      <c r="X229" s="138"/>
      <c r="Y229" s="138" t="s">
        <v>343</v>
      </c>
      <c r="Z229" s="138" t="s">
        <v>360</v>
      </c>
    </row>
    <row r="230" spans="1:26" x14ac:dyDescent="0.25">
      <c r="A230" s="146" t="s">
        <v>284</v>
      </c>
      <c r="B230" s="147" t="s">
        <v>285</v>
      </c>
      <c r="C230" s="146" t="s">
        <v>285</v>
      </c>
      <c r="D230" s="147" t="s">
        <v>293</v>
      </c>
      <c r="E230" s="148" t="s">
        <v>458</v>
      </c>
      <c r="F230" s="148" t="s">
        <v>184</v>
      </c>
      <c r="G230" s="147" t="s">
        <v>218</v>
      </c>
      <c r="H230" s="147"/>
      <c r="I230" s="148"/>
      <c r="J230" s="149">
        <v>1145</v>
      </c>
      <c r="K230" s="149">
        <v>1350</v>
      </c>
      <c r="L230" s="153" t="s">
        <v>131</v>
      </c>
      <c r="M230" s="146"/>
      <c r="N230" s="154">
        <v>32.299999999999997</v>
      </c>
      <c r="O230" s="148" t="s">
        <v>232</v>
      </c>
      <c r="P230" s="128">
        <f>IFERROR(VLOOKUP(L230,NiceHash!$S$3:$W$33,4,FALSE)*N230,0)</f>
        <v>1.3301173269</v>
      </c>
      <c r="Q230" s="121"/>
      <c r="R230" s="120"/>
      <c r="S230" s="128">
        <f>IFERROR(VLOOKUP(M230,NiceHash!$S$3:$W$33,4,FALSE)*Q230,0)</f>
        <v>0</v>
      </c>
      <c r="T230" s="132">
        <f t="shared" si="3"/>
        <v>1.3301173269</v>
      </c>
      <c r="U230" s="124"/>
      <c r="V230" s="136"/>
      <c r="X230" s="138"/>
      <c r="Y230" s="138" t="s">
        <v>526</v>
      </c>
      <c r="Z230" s="138" t="s">
        <v>527</v>
      </c>
    </row>
    <row r="231" spans="1:26" x14ac:dyDescent="0.25">
      <c r="A231" s="146" t="s">
        <v>284</v>
      </c>
      <c r="B231" s="147" t="s">
        <v>285</v>
      </c>
      <c r="C231" s="146" t="s">
        <v>285</v>
      </c>
      <c r="D231" s="147" t="s">
        <v>293</v>
      </c>
      <c r="E231" s="148" t="s">
        <v>458</v>
      </c>
      <c r="F231" s="148" t="s">
        <v>184</v>
      </c>
      <c r="G231" s="147" t="s">
        <v>218</v>
      </c>
      <c r="H231" s="147"/>
      <c r="I231" s="148"/>
      <c r="J231" s="149">
        <v>1103</v>
      </c>
      <c r="K231" s="149">
        <v>1250</v>
      </c>
      <c r="L231" s="153" t="s">
        <v>131</v>
      </c>
      <c r="M231" s="146"/>
      <c r="N231" s="154">
        <v>30.5</v>
      </c>
      <c r="O231" s="148" t="s">
        <v>232</v>
      </c>
      <c r="P231" s="128">
        <f>IFERROR(VLOOKUP(L231,NiceHash!$S$3:$W$33,4,FALSE)*N231,0)</f>
        <v>1.2559931415000001</v>
      </c>
      <c r="Q231" s="121"/>
      <c r="R231" s="120"/>
      <c r="S231" s="128">
        <f>IFERROR(VLOOKUP(M231,NiceHash!$S$3:$W$33,4,FALSE)*Q231,0)</f>
        <v>0</v>
      </c>
      <c r="T231" s="132">
        <f t="shared" si="3"/>
        <v>1.2559931415000001</v>
      </c>
      <c r="U231" s="124"/>
      <c r="V231" s="136"/>
      <c r="X231" s="138"/>
      <c r="Y231" s="138" t="s">
        <v>528</v>
      </c>
      <c r="Z231" s="138">
        <v>15.12</v>
      </c>
    </row>
    <row r="232" spans="1:26" x14ac:dyDescent="0.25">
      <c r="A232" s="146" t="s">
        <v>284</v>
      </c>
      <c r="B232" s="147" t="s">
        <v>344</v>
      </c>
      <c r="C232" s="146" t="s">
        <v>285</v>
      </c>
      <c r="D232" s="147" t="s">
        <v>293</v>
      </c>
      <c r="E232" s="148" t="s">
        <v>458</v>
      </c>
      <c r="F232" s="148" t="s">
        <v>184</v>
      </c>
      <c r="G232" s="147" t="s">
        <v>218</v>
      </c>
      <c r="H232" s="147"/>
      <c r="I232" s="148"/>
      <c r="J232" s="149">
        <v>1000</v>
      </c>
      <c r="K232" s="149">
        <v>5000</v>
      </c>
      <c r="L232" s="153" t="s">
        <v>131</v>
      </c>
      <c r="M232" s="146"/>
      <c r="N232" s="154">
        <v>25</v>
      </c>
      <c r="O232" s="148" t="s">
        <v>232</v>
      </c>
      <c r="P232" s="128">
        <f>IFERROR(VLOOKUP(L232,NiceHash!$S$3:$W$33,4,FALSE)*N232,0)</f>
        <v>1.029502575</v>
      </c>
      <c r="Q232" s="121"/>
      <c r="R232" s="120"/>
      <c r="S232" s="128">
        <f>IFERROR(VLOOKUP(M232,NiceHash!$S$3:$W$33,4,FALSE)*Q232,0)</f>
        <v>0</v>
      </c>
      <c r="T232" s="132">
        <f t="shared" si="3"/>
        <v>1.029502575</v>
      </c>
      <c r="U232" s="124"/>
      <c r="V232" s="136"/>
      <c r="X232" s="138"/>
      <c r="Y232" s="138" t="s">
        <v>529</v>
      </c>
      <c r="Z232" s="138" t="s">
        <v>530</v>
      </c>
    </row>
    <row r="233" spans="1:26" x14ac:dyDescent="0.25">
      <c r="A233" s="146" t="s">
        <v>284</v>
      </c>
      <c r="B233" s="147" t="s">
        <v>364</v>
      </c>
      <c r="C233" s="146" t="s">
        <v>285</v>
      </c>
      <c r="D233" s="147" t="s">
        <v>293</v>
      </c>
      <c r="E233" s="148" t="s">
        <v>458</v>
      </c>
      <c r="F233" s="148" t="s">
        <v>184</v>
      </c>
      <c r="G233" s="147" t="s">
        <v>218</v>
      </c>
      <c r="H233" s="147"/>
      <c r="I233" s="148"/>
      <c r="J233" s="149">
        <v>1190</v>
      </c>
      <c r="K233" s="149">
        <v>1500</v>
      </c>
      <c r="L233" s="153" t="s">
        <v>131</v>
      </c>
      <c r="M233" s="146"/>
      <c r="N233" s="154">
        <v>32.4</v>
      </c>
      <c r="O233" s="148" t="s">
        <v>232</v>
      </c>
      <c r="P233" s="128">
        <f>IFERROR(VLOOKUP(L233,NiceHash!$S$3:$W$33,4,FALSE)*N233,0)</f>
        <v>1.3342353372</v>
      </c>
      <c r="Q233" s="121"/>
      <c r="R233" s="120"/>
      <c r="S233" s="128">
        <f>IFERROR(VLOOKUP(M233,NiceHash!$S$3:$W$33,4,FALSE)*Q233,0)</f>
        <v>0</v>
      </c>
      <c r="T233" s="132">
        <f t="shared" si="3"/>
        <v>1.3342353372</v>
      </c>
      <c r="U233" s="124"/>
      <c r="V233" s="136"/>
      <c r="X233" s="138"/>
      <c r="Y233" s="138" t="s">
        <v>318</v>
      </c>
      <c r="Z233" s="138" t="s">
        <v>474</v>
      </c>
    </row>
    <row r="234" spans="1:26" x14ac:dyDescent="0.25">
      <c r="A234" s="146" t="s">
        <v>284</v>
      </c>
      <c r="B234" s="147" t="s">
        <v>311</v>
      </c>
      <c r="C234" s="146" t="s">
        <v>285</v>
      </c>
      <c r="D234" s="147" t="s">
        <v>293</v>
      </c>
      <c r="E234" s="148" t="s">
        <v>458</v>
      </c>
      <c r="F234" s="148" t="s">
        <v>184</v>
      </c>
      <c r="G234" s="147" t="s">
        <v>218</v>
      </c>
      <c r="H234" s="147"/>
      <c r="I234" s="148"/>
      <c r="J234" s="149">
        <v>1200</v>
      </c>
      <c r="K234" s="149">
        <v>1350</v>
      </c>
      <c r="L234" s="153" t="s">
        <v>131</v>
      </c>
      <c r="M234" s="146"/>
      <c r="N234" s="154">
        <v>31</v>
      </c>
      <c r="O234" s="148" t="s">
        <v>232</v>
      </c>
      <c r="P234" s="128">
        <f>IFERROR(VLOOKUP(L234,NiceHash!$S$3:$W$33,4,FALSE)*N234,0)</f>
        <v>1.276583193</v>
      </c>
      <c r="Q234" s="121"/>
      <c r="R234" s="120"/>
      <c r="S234" s="128">
        <f>IFERROR(VLOOKUP(M234,NiceHash!$S$3:$W$33,4,FALSE)*Q234,0)</f>
        <v>0</v>
      </c>
      <c r="T234" s="132">
        <f t="shared" si="3"/>
        <v>1.276583193</v>
      </c>
      <c r="U234" s="124"/>
      <c r="V234" s="136"/>
      <c r="X234" s="138"/>
      <c r="Y234" s="138" t="s">
        <v>303</v>
      </c>
      <c r="Z234" s="138" t="s">
        <v>523</v>
      </c>
    </row>
    <row r="235" spans="1:26" x14ac:dyDescent="0.25">
      <c r="A235" s="146" t="s">
        <v>284</v>
      </c>
      <c r="B235" s="147" t="s">
        <v>311</v>
      </c>
      <c r="C235" s="146" t="s">
        <v>285</v>
      </c>
      <c r="D235" s="147" t="s">
        <v>293</v>
      </c>
      <c r="E235" s="148" t="s">
        <v>458</v>
      </c>
      <c r="F235" s="148" t="s">
        <v>184</v>
      </c>
      <c r="G235" s="147" t="s">
        <v>218</v>
      </c>
      <c r="H235" s="147"/>
      <c r="I235" s="148"/>
      <c r="J235" s="149">
        <v>1100</v>
      </c>
      <c r="K235" s="149">
        <v>1250</v>
      </c>
      <c r="L235" s="153" t="s">
        <v>131</v>
      </c>
      <c r="M235" s="146"/>
      <c r="N235" s="154">
        <v>31</v>
      </c>
      <c r="O235" s="148" t="s">
        <v>232</v>
      </c>
      <c r="P235" s="128">
        <f>IFERROR(VLOOKUP(L235,NiceHash!$S$3:$W$33,4,FALSE)*N235,0)</f>
        <v>1.276583193</v>
      </c>
      <c r="Q235" s="121"/>
      <c r="R235" s="120"/>
      <c r="S235" s="128">
        <f>IFERROR(VLOOKUP(M235,NiceHash!$S$3:$W$33,4,FALSE)*Q235,0)</f>
        <v>0</v>
      </c>
      <c r="T235" s="132">
        <f t="shared" si="3"/>
        <v>1.276583193</v>
      </c>
      <c r="U235" s="124"/>
      <c r="V235" s="136"/>
      <c r="X235" s="138"/>
      <c r="Y235" s="138" t="s">
        <v>327</v>
      </c>
      <c r="Z235" s="138" t="s">
        <v>358</v>
      </c>
    </row>
    <row r="236" spans="1:26" x14ac:dyDescent="0.25">
      <c r="A236" s="146" t="s">
        <v>284</v>
      </c>
      <c r="B236" s="147" t="s">
        <v>311</v>
      </c>
      <c r="C236" s="146" t="s">
        <v>285</v>
      </c>
      <c r="D236" s="147" t="s">
        <v>293</v>
      </c>
      <c r="E236" s="148" t="s">
        <v>458</v>
      </c>
      <c r="F236" s="148" t="s">
        <v>184</v>
      </c>
      <c r="G236" s="147" t="s">
        <v>218</v>
      </c>
      <c r="H236" s="147"/>
      <c r="I236" s="148"/>
      <c r="J236" s="149">
        <v>1150</v>
      </c>
      <c r="K236" s="149">
        <v>650</v>
      </c>
      <c r="L236" s="153" t="s">
        <v>131</v>
      </c>
      <c r="M236" s="146"/>
      <c r="N236" s="154">
        <v>31</v>
      </c>
      <c r="O236" s="148" t="s">
        <v>232</v>
      </c>
      <c r="P236" s="128">
        <f>IFERROR(VLOOKUP(L236,NiceHash!$S$3:$W$33,4,FALSE)*N236,0)</f>
        <v>1.276583193</v>
      </c>
      <c r="Q236" s="121"/>
      <c r="R236" s="120"/>
      <c r="S236" s="128">
        <f>IFERROR(VLOOKUP(M236,NiceHash!$S$3:$W$33,4,FALSE)*Q236,0)</f>
        <v>0</v>
      </c>
      <c r="T236" s="132">
        <f t="shared" si="3"/>
        <v>1.276583193</v>
      </c>
      <c r="U236" s="124"/>
      <c r="V236" s="136"/>
      <c r="X236" s="138"/>
      <c r="Y236" s="138" t="s">
        <v>531</v>
      </c>
      <c r="Z236" s="138" t="s">
        <v>532</v>
      </c>
    </row>
    <row r="237" spans="1:26" x14ac:dyDescent="0.25">
      <c r="A237" s="146" t="s">
        <v>284</v>
      </c>
      <c r="B237" s="147" t="s">
        <v>297</v>
      </c>
      <c r="C237" s="146" t="s">
        <v>285</v>
      </c>
      <c r="D237" s="147" t="s">
        <v>293</v>
      </c>
      <c r="E237" s="148" t="s">
        <v>458</v>
      </c>
      <c r="F237" s="148" t="s">
        <v>184</v>
      </c>
      <c r="G237" s="147" t="s">
        <v>218</v>
      </c>
      <c r="H237" s="147"/>
      <c r="I237" s="148"/>
      <c r="J237" s="149">
        <v>1030</v>
      </c>
      <c r="K237" s="149">
        <v>1500</v>
      </c>
      <c r="L237" s="153" t="s">
        <v>131</v>
      </c>
      <c r="M237" s="146"/>
      <c r="N237" s="154">
        <v>25</v>
      </c>
      <c r="O237" s="148" t="s">
        <v>232</v>
      </c>
      <c r="P237" s="128">
        <f>IFERROR(VLOOKUP(L237,NiceHash!$S$3:$W$33,4,FALSE)*N237,0)</f>
        <v>1.029502575</v>
      </c>
      <c r="Q237" s="121"/>
      <c r="R237" s="120"/>
      <c r="S237" s="128">
        <f>IFERROR(VLOOKUP(M237,NiceHash!$S$3:$W$33,4,FALSE)*Q237,0)</f>
        <v>0</v>
      </c>
      <c r="T237" s="132">
        <f t="shared" si="3"/>
        <v>1.029502575</v>
      </c>
      <c r="U237" s="124"/>
      <c r="V237" s="136"/>
      <c r="X237" s="138"/>
      <c r="Y237" s="138" t="s">
        <v>533</v>
      </c>
      <c r="Z237" s="138" t="s">
        <v>534</v>
      </c>
    </row>
    <row r="238" spans="1:26" x14ac:dyDescent="0.25">
      <c r="A238" s="146" t="s">
        <v>284</v>
      </c>
      <c r="B238" s="147" t="s">
        <v>297</v>
      </c>
      <c r="C238" s="146" t="s">
        <v>285</v>
      </c>
      <c r="D238" s="147" t="s">
        <v>293</v>
      </c>
      <c r="E238" s="148" t="s">
        <v>458</v>
      </c>
      <c r="F238" s="148" t="s">
        <v>184</v>
      </c>
      <c r="G238" s="147" t="s">
        <v>218</v>
      </c>
      <c r="H238" s="147"/>
      <c r="I238" s="148"/>
      <c r="J238" s="149">
        <v>1100</v>
      </c>
      <c r="K238" s="149">
        <v>1250</v>
      </c>
      <c r="L238" s="153" t="s">
        <v>131</v>
      </c>
      <c r="M238" s="146"/>
      <c r="N238" s="154">
        <v>31</v>
      </c>
      <c r="O238" s="148" t="s">
        <v>232</v>
      </c>
      <c r="P238" s="128">
        <f>IFERROR(VLOOKUP(L238,NiceHash!$S$3:$W$33,4,FALSE)*N238,0)</f>
        <v>1.276583193</v>
      </c>
      <c r="Q238" s="121"/>
      <c r="R238" s="120"/>
      <c r="S238" s="128">
        <f>IFERROR(VLOOKUP(M238,NiceHash!$S$3:$W$33,4,FALSE)*Q238,0)</f>
        <v>0</v>
      </c>
      <c r="T238" s="132">
        <f t="shared" si="3"/>
        <v>1.276583193</v>
      </c>
      <c r="U238" s="124"/>
      <c r="V238" s="136"/>
      <c r="X238" s="138"/>
      <c r="Y238" s="138" t="s">
        <v>303</v>
      </c>
      <c r="Z238" s="138" t="s">
        <v>360</v>
      </c>
    </row>
    <row r="239" spans="1:26" x14ac:dyDescent="0.25">
      <c r="A239" s="146" t="s">
        <v>284</v>
      </c>
      <c r="B239" s="147" t="s">
        <v>297</v>
      </c>
      <c r="C239" s="146" t="s">
        <v>285</v>
      </c>
      <c r="D239" s="147" t="s">
        <v>293</v>
      </c>
      <c r="E239" s="148" t="s">
        <v>458</v>
      </c>
      <c r="F239" s="148" t="s">
        <v>184</v>
      </c>
      <c r="G239" s="147" t="s">
        <v>218</v>
      </c>
      <c r="H239" s="147"/>
      <c r="I239" s="148" t="s">
        <v>152</v>
      </c>
      <c r="J239" s="149">
        <v>1100</v>
      </c>
      <c r="K239" s="149">
        <v>1500</v>
      </c>
      <c r="L239" s="153" t="s">
        <v>131</v>
      </c>
      <c r="M239" s="146"/>
      <c r="N239" s="154">
        <v>27</v>
      </c>
      <c r="O239" s="148" t="s">
        <v>232</v>
      </c>
      <c r="P239" s="128">
        <f>IFERROR(VLOOKUP(L239,NiceHash!$S$3:$W$33,4,FALSE)*N239,0)</f>
        <v>1.1118627810000001</v>
      </c>
      <c r="Q239" s="121"/>
      <c r="R239" s="120"/>
      <c r="S239" s="128">
        <f>IFERROR(VLOOKUP(M239,NiceHash!$S$3:$W$33,4,FALSE)*Q239,0)</f>
        <v>0</v>
      </c>
      <c r="T239" s="132">
        <f t="shared" si="3"/>
        <v>1.1118627810000001</v>
      </c>
      <c r="U239" s="124"/>
      <c r="V239" s="136"/>
      <c r="X239" s="138"/>
      <c r="Y239" s="138" t="s">
        <v>327</v>
      </c>
      <c r="Z239" s="138" t="s">
        <v>360</v>
      </c>
    </row>
    <row r="240" spans="1:26" x14ac:dyDescent="0.25">
      <c r="A240" s="146" t="s">
        <v>284</v>
      </c>
      <c r="B240" s="147" t="s">
        <v>292</v>
      </c>
      <c r="C240" s="146" t="s">
        <v>285</v>
      </c>
      <c r="D240" s="147" t="s">
        <v>293</v>
      </c>
      <c r="E240" s="148" t="s">
        <v>458</v>
      </c>
      <c r="F240" s="148" t="s">
        <v>184</v>
      </c>
      <c r="G240" s="147" t="s">
        <v>218</v>
      </c>
      <c r="H240" s="147"/>
      <c r="I240" s="148"/>
      <c r="J240" s="149">
        <v>1100</v>
      </c>
      <c r="K240" s="149">
        <v>1250</v>
      </c>
      <c r="L240" s="153" t="s">
        <v>131</v>
      </c>
      <c r="M240" s="146"/>
      <c r="N240" s="154">
        <v>29</v>
      </c>
      <c r="O240" s="148" t="s">
        <v>232</v>
      </c>
      <c r="P240" s="128">
        <f>IFERROR(VLOOKUP(L240,NiceHash!$S$3:$W$33,4,FALSE)*N240,0)</f>
        <v>1.1942229870000001</v>
      </c>
      <c r="Q240" s="121"/>
      <c r="R240" s="120"/>
      <c r="S240" s="128">
        <f>IFERROR(VLOOKUP(M240,NiceHash!$S$3:$W$33,4,FALSE)*Q240,0)</f>
        <v>0</v>
      </c>
      <c r="T240" s="132">
        <f t="shared" si="3"/>
        <v>1.1942229870000001</v>
      </c>
      <c r="U240" s="124"/>
      <c r="V240" s="136"/>
      <c r="X240" s="138"/>
      <c r="Y240" s="138" t="s">
        <v>334</v>
      </c>
      <c r="Z240" s="138">
        <v>15.12</v>
      </c>
    </row>
    <row r="241" spans="1:26" x14ac:dyDescent="0.25">
      <c r="A241" s="146" t="s">
        <v>284</v>
      </c>
      <c r="B241" s="147" t="s">
        <v>292</v>
      </c>
      <c r="C241" s="146" t="s">
        <v>285</v>
      </c>
      <c r="D241" s="147" t="s">
        <v>293</v>
      </c>
      <c r="E241" s="148" t="s">
        <v>458</v>
      </c>
      <c r="F241" s="148" t="s">
        <v>184</v>
      </c>
      <c r="G241" s="147" t="s">
        <v>218</v>
      </c>
      <c r="H241" s="147"/>
      <c r="I241" s="148"/>
      <c r="J241" s="149">
        <v>1100</v>
      </c>
      <c r="K241" s="149">
        <v>1250</v>
      </c>
      <c r="L241" s="153" t="s">
        <v>131</v>
      </c>
      <c r="M241" s="146"/>
      <c r="N241" s="154">
        <v>29</v>
      </c>
      <c r="O241" s="148" t="s">
        <v>232</v>
      </c>
      <c r="P241" s="128">
        <f>IFERROR(VLOOKUP(L241,NiceHash!$S$3:$W$33,4,FALSE)*N241,0)</f>
        <v>1.1942229870000001</v>
      </c>
      <c r="Q241" s="121"/>
      <c r="R241" s="120"/>
      <c r="S241" s="128">
        <f>IFERROR(VLOOKUP(M241,NiceHash!$S$3:$W$33,4,FALSE)*Q241,0)</f>
        <v>0</v>
      </c>
      <c r="T241" s="132">
        <f t="shared" si="3"/>
        <v>1.1942229870000001</v>
      </c>
      <c r="U241" s="124"/>
      <c r="V241" s="136"/>
      <c r="X241" s="138"/>
      <c r="Y241" s="138" t="s">
        <v>334</v>
      </c>
      <c r="Z241" s="138">
        <v>15.12</v>
      </c>
    </row>
    <row r="242" spans="1:26" x14ac:dyDescent="0.25">
      <c r="A242" s="146" t="s">
        <v>284</v>
      </c>
      <c r="B242" s="147" t="s">
        <v>292</v>
      </c>
      <c r="C242" s="146" t="s">
        <v>285</v>
      </c>
      <c r="D242" s="147" t="s">
        <v>293</v>
      </c>
      <c r="E242" s="148" t="s">
        <v>458</v>
      </c>
      <c r="F242" s="148" t="s">
        <v>184</v>
      </c>
      <c r="G242" s="147" t="s">
        <v>218</v>
      </c>
      <c r="H242" s="147"/>
      <c r="I242" s="148"/>
      <c r="J242" s="149">
        <v>1100</v>
      </c>
      <c r="K242" s="149">
        <v>1250</v>
      </c>
      <c r="L242" s="147" t="s">
        <v>11</v>
      </c>
      <c r="M242" s="146"/>
      <c r="N242" s="151">
        <v>16.8</v>
      </c>
      <c r="O242" s="148" t="s">
        <v>232</v>
      </c>
      <c r="P242" s="128">
        <f>IFERROR(VLOOKUP(L242,NiceHash!$S$3:$W$33,4,FALSE)*N242,0)</f>
        <v>2.4417378719999998E-3</v>
      </c>
      <c r="Q242" s="121"/>
      <c r="R242" s="120"/>
      <c r="S242" s="128">
        <f>IFERROR(VLOOKUP(M242,NiceHash!$S$3:$W$33,4,FALSE)*Q242,0)</f>
        <v>0</v>
      </c>
      <c r="T242" s="132">
        <f t="shared" si="3"/>
        <v>2.4417378719999998E-3</v>
      </c>
      <c r="U242" s="124"/>
      <c r="V242" s="136"/>
      <c r="X242" s="138"/>
      <c r="Y242" s="138" t="s">
        <v>378</v>
      </c>
      <c r="Z242" s="138" t="s">
        <v>315</v>
      </c>
    </row>
    <row r="243" spans="1:26" x14ac:dyDescent="0.25">
      <c r="A243" s="146" t="s">
        <v>284</v>
      </c>
      <c r="B243" s="147" t="s">
        <v>336</v>
      </c>
      <c r="C243" s="146" t="s">
        <v>285</v>
      </c>
      <c r="D243" s="147" t="s">
        <v>293</v>
      </c>
      <c r="E243" s="148" t="s">
        <v>458</v>
      </c>
      <c r="F243" s="148" t="s">
        <v>184</v>
      </c>
      <c r="G243" s="147" t="s">
        <v>535</v>
      </c>
      <c r="H243" s="147"/>
      <c r="I243" s="148"/>
      <c r="J243" s="149">
        <v>1240</v>
      </c>
      <c r="K243" s="149">
        <v>1375</v>
      </c>
      <c r="L243" s="153" t="s">
        <v>131</v>
      </c>
      <c r="M243" s="146"/>
      <c r="N243" s="154">
        <v>32</v>
      </c>
      <c r="O243" s="148" t="s">
        <v>232</v>
      </c>
      <c r="P243" s="128">
        <f>IFERROR(VLOOKUP(L243,NiceHash!$S$3:$W$33,4,FALSE)*N243,0)</f>
        <v>1.3177632960000001</v>
      </c>
      <c r="Q243" s="121"/>
      <c r="R243" s="120"/>
      <c r="S243" s="128">
        <f>IFERROR(VLOOKUP(M243,NiceHash!$S$3:$W$33,4,FALSE)*Q243,0)</f>
        <v>0</v>
      </c>
      <c r="T243" s="132">
        <f t="shared" si="3"/>
        <v>1.3177632960000001</v>
      </c>
      <c r="U243" s="124"/>
      <c r="V243" s="136"/>
      <c r="X243" s="138"/>
      <c r="Y243" s="138" t="s">
        <v>343</v>
      </c>
      <c r="Z243" s="138" t="s">
        <v>360</v>
      </c>
    </row>
    <row r="244" spans="1:26" x14ac:dyDescent="0.25">
      <c r="A244" s="146" t="s">
        <v>284</v>
      </c>
      <c r="B244" s="147" t="s">
        <v>344</v>
      </c>
      <c r="C244" s="146" t="s">
        <v>285</v>
      </c>
      <c r="D244" s="147" t="s">
        <v>293</v>
      </c>
      <c r="E244" s="148" t="s">
        <v>458</v>
      </c>
      <c r="F244" s="148" t="s">
        <v>184</v>
      </c>
      <c r="G244" s="147" t="s">
        <v>536</v>
      </c>
      <c r="H244" s="147"/>
      <c r="I244" s="148"/>
      <c r="J244" s="149">
        <v>1111</v>
      </c>
      <c r="K244" s="149">
        <v>1350</v>
      </c>
      <c r="L244" s="153" t="s">
        <v>131</v>
      </c>
      <c r="M244" s="146"/>
      <c r="N244" s="154">
        <v>28</v>
      </c>
      <c r="O244" s="148" t="s">
        <v>232</v>
      </c>
      <c r="P244" s="128">
        <f>IFERROR(VLOOKUP(L244,NiceHash!$S$3:$W$33,4,FALSE)*N244,0)</f>
        <v>1.153042884</v>
      </c>
      <c r="Q244" s="121"/>
      <c r="R244" s="120"/>
      <c r="S244" s="128">
        <f>IFERROR(VLOOKUP(M244,NiceHash!$S$3:$W$33,4,FALSE)*Q244,0)</f>
        <v>0</v>
      </c>
      <c r="T244" s="132">
        <f t="shared" si="3"/>
        <v>1.153042884</v>
      </c>
      <c r="U244" s="124"/>
      <c r="V244" s="136"/>
      <c r="X244" s="138"/>
      <c r="Y244" s="138" t="s">
        <v>303</v>
      </c>
      <c r="Z244" s="138" t="s">
        <v>472</v>
      </c>
    </row>
    <row r="245" spans="1:26" x14ac:dyDescent="0.25">
      <c r="A245" s="146" t="s">
        <v>284</v>
      </c>
      <c r="B245" s="147" t="s">
        <v>292</v>
      </c>
      <c r="C245" s="146" t="s">
        <v>285</v>
      </c>
      <c r="D245" s="147" t="s">
        <v>293</v>
      </c>
      <c r="E245" s="148" t="s">
        <v>458</v>
      </c>
      <c r="F245" s="148">
        <v>290</v>
      </c>
      <c r="G245" s="147"/>
      <c r="H245" s="147"/>
      <c r="I245" s="148"/>
      <c r="J245" s="149">
        <v>1000</v>
      </c>
      <c r="K245" s="149">
        <v>1250</v>
      </c>
      <c r="L245" s="147" t="s">
        <v>289</v>
      </c>
      <c r="M245" s="146"/>
      <c r="N245" s="150">
        <v>1.4</v>
      </c>
      <c r="O245" s="148" t="s">
        <v>115</v>
      </c>
      <c r="P245" s="128">
        <f>IFERROR(VLOOKUP(L245,NiceHash!$S$3:$W$33,4,FALSE)*N245,0)</f>
        <v>8.478256499999999E-2</v>
      </c>
      <c r="Q245" s="121"/>
      <c r="R245" s="120"/>
      <c r="S245" s="128">
        <f>IFERROR(VLOOKUP(M245,NiceHash!$S$3:$W$33,4,FALSE)*Q245,0)</f>
        <v>0</v>
      </c>
      <c r="T245" s="132">
        <f t="shared" si="3"/>
        <v>8.478256499999999E-2</v>
      </c>
      <c r="U245" s="124"/>
      <c r="V245" s="136"/>
      <c r="X245" s="138"/>
      <c r="Y245" s="138" t="s">
        <v>312</v>
      </c>
      <c r="Z245" s="138" t="s">
        <v>381</v>
      </c>
    </row>
    <row r="246" spans="1:26" x14ac:dyDescent="0.25">
      <c r="A246" s="146" t="s">
        <v>284</v>
      </c>
      <c r="B246" s="147" t="s">
        <v>311</v>
      </c>
      <c r="C246" s="146" t="s">
        <v>285</v>
      </c>
      <c r="D246" s="147" t="s">
        <v>293</v>
      </c>
      <c r="E246" s="148" t="s">
        <v>458</v>
      </c>
      <c r="F246" s="148">
        <v>290</v>
      </c>
      <c r="G246" s="147"/>
      <c r="H246" s="147"/>
      <c r="I246" s="148"/>
      <c r="J246" s="149">
        <v>1000</v>
      </c>
      <c r="K246" s="149">
        <v>1250</v>
      </c>
      <c r="L246" s="153" t="s">
        <v>131</v>
      </c>
      <c r="M246" s="147" t="s">
        <v>289</v>
      </c>
      <c r="N246" s="154">
        <v>27.8</v>
      </c>
      <c r="O246" s="148" t="s">
        <v>232</v>
      </c>
      <c r="P246" s="128">
        <f>IFERROR(VLOOKUP(L246,NiceHash!$S$3:$W$33,4,FALSE)*N246,0)</f>
        <v>1.1448068634000002</v>
      </c>
      <c r="Q246" s="121">
        <v>0.84</v>
      </c>
      <c r="R246" s="123" t="s">
        <v>115</v>
      </c>
      <c r="S246" s="128">
        <f>IFERROR(VLOOKUP(M246,NiceHash!$S$3:$W$33,4,FALSE)*Q246,0)</f>
        <v>5.0869538999999991E-2</v>
      </c>
      <c r="T246" s="132">
        <f t="shared" si="3"/>
        <v>1.1956764024000002</v>
      </c>
      <c r="U246" s="124"/>
      <c r="V246" s="136"/>
      <c r="X246" s="138"/>
      <c r="Y246" s="138" t="s">
        <v>541</v>
      </c>
      <c r="Z246" s="138">
        <v>15.12</v>
      </c>
    </row>
    <row r="247" spans="1:26" x14ac:dyDescent="0.25">
      <c r="A247" s="146" t="s">
        <v>284</v>
      </c>
      <c r="B247" s="147" t="s">
        <v>285</v>
      </c>
      <c r="C247" s="146" t="s">
        <v>285</v>
      </c>
      <c r="D247" s="147" t="s">
        <v>293</v>
      </c>
      <c r="E247" s="148" t="s">
        <v>458</v>
      </c>
      <c r="F247" s="148">
        <v>290</v>
      </c>
      <c r="G247" s="147"/>
      <c r="H247" s="147"/>
      <c r="I247" s="148"/>
      <c r="J247" s="149">
        <v>960</v>
      </c>
      <c r="K247" s="149">
        <v>1000</v>
      </c>
      <c r="L247" s="153" t="s">
        <v>131</v>
      </c>
      <c r="M247" s="146"/>
      <c r="N247" s="154">
        <v>26.6</v>
      </c>
      <c r="O247" s="148" t="s">
        <v>232</v>
      </c>
      <c r="P247" s="128">
        <f>IFERROR(VLOOKUP(L247,NiceHash!$S$3:$W$33,4,FALSE)*N247,0)</f>
        <v>1.0953907398000002</v>
      </c>
      <c r="Q247" s="121"/>
      <c r="R247" s="120"/>
      <c r="S247" s="128">
        <f>IFERROR(VLOOKUP(M247,NiceHash!$S$3:$W$33,4,FALSE)*Q247,0)</f>
        <v>0</v>
      </c>
      <c r="T247" s="132">
        <f t="shared" si="3"/>
        <v>1.0953907398000002</v>
      </c>
      <c r="U247" s="124"/>
      <c r="V247" s="136"/>
      <c r="X247" s="138"/>
      <c r="Y247" s="138" t="s">
        <v>537</v>
      </c>
      <c r="Z247" s="138" t="s">
        <v>358</v>
      </c>
    </row>
    <row r="248" spans="1:26" x14ac:dyDescent="0.25">
      <c r="A248" s="146" t="s">
        <v>284</v>
      </c>
      <c r="B248" s="147" t="s">
        <v>344</v>
      </c>
      <c r="C248" s="146" t="s">
        <v>285</v>
      </c>
      <c r="D248" s="147" t="s">
        <v>293</v>
      </c>
      <c r="E248" s="148" t="s">
        <v>458</v>
      </c>
      <c r="F248" s="148">
        <v>290</v>
      </c>
      <c r="G248" s="147"/>
      <c r="H248" s="147"/>
      <c r="I248" s="148"/>
      <c r="J248" s="149">
        <v>1150</v>
      </c>
      <c r="K248" s="149">
        <v>1260</v>
      </c>
      <c r="L248" s="153" t="s">
        <v>131</v>
      </c>
      <c r="M248" s="146"/>
      <c r="N248" s="154">
        <v>30</v>
      </c>
      <c r="O248" s="148" t="s">
        <v>232</v>
      </c>
      <c r="P248" s="128">
        <f>IFERROR(VLOOKUP(L248,NiceHash!$S$3:$W$33,4,FALSE)*N248,0)</f>
        <v>1.2354030900000001</v>
      </c>
      <c r="Q248" s="121"/>
      <c r="R248" s="120"/>
      <c r="S248" s="128">
        <f>IFERROR(VLOOKUP(M248,NiceHash!$S$3:$W$33,4,FALSE)*Q248,0)</f>
        <v>0</v>
      </c>
      <c r="T248" s="132">
        <f t="shared" si="3"/>
        <v>1.2354030900000001</v>
      </c>
      <c r="U248" s="124"/>
      <c r="V248" s="136"/>
      <c r="X248" s="138"/>
      <c r="Y248" s="138" t="s">
        <v>303</v>
      </c>
      <c r="Z248" s="138">
        <v>15.2</v>
      </c>
    </row>
    <row r="249" spans="1:26" x14ac:dyDescent="0.25">
      <c r="A249" s="146" t="s">
        <v>284</v>
      </c>
      <c r="B249" s="147" t="s">
        <v>344</v>
      </c>
      <c r="C249" s="146" t="s">
        <v>285</v>
      </c>
      <c r="D249" s="147" t="s">
        <v>293</v>
      </c>
      <c r="E249" s="148" t="s">
        <v>458</v>
      </c>
      <c r="F249" s="148">
        <v>290</v>
      </c>
      <c r="G249" s="147"/>
      <c r="H249" s="147"/>
      <c r="I249" s="148"/>
      <c r="J249" s="149">
        <v>1000</v>
      </c>
      <c r="K249" s="149">
        <v>1260</v>
      </c>
      <c r="L249" s="153" t="s">
        <v>131</v>
      </c>
      <c r="M249" s="146"/>
      <c r="N249" s="154">
        <v>28.1</v>
      </c>
      <c r="O249" s="148" t="s">
        <v>232</v>
      </c>
      <c r="P249" s="128">
        <f>IFERROR(VLOOKUP(L249,NiceHash!$S$3:$W$33,4,FALSE)*N249,0)</f>
        <v>1.1571608943000002</v>
      </c>
      <c r="Q249" s="121"/>
      <c r="R249" s="120"/>
      <c r="S249" s="128">
        <f>IFERROR(VLOOKUP(M249,NiceHash!$S$3:$W$33,4,FALSE)*Q249,0)</f>
        <v>0</v>
      </c>
      <c r="T249" s="132">
        <f t="shared" si="3"/>
        <v>1.1571608943000002</v>
      </c>
      <c r="U249" s="124"/>
      <c r="V249" s="136"/>
      <c r="X249" s="138"/>
      <c r="Y249" s="138" t="s">
        <v>303</v>
      </c>
      <c r="Z249" s="138" t="s">
        <v>360</v>
      </c>
    </row>
    <row r="250" spans="1:26" x14ac:dyDescent="0.25">
      <c r="A250" s="146" t="s">
        <v>284</v>
      </c>
      <c r="B250" s="147" t="s">
        <v>344</v>
      </c>
      <c r="C250" s="146" t="s">
        <v>285</v>
      </c>
      <c r="D250" s="147" t="s">
        <v>293</v>
      </c>
      <c r="E250" s="148" t="s">
        <v>458</v>
      </c>
      <c r="F250" s="148">
        <v>290</v>
      </c>
      <c r="G250" s="147"/>
      <c r="H250" s="147"/>
      <c r="I250" s="148"/>
      <c r="J250" s="149">
        <v>1125</v>
      </c>
      <c r="K250" s="149">
        <v>1250</v>
      </c>
      <c r="L250" s="153" t="s">
        <v>131</v>
      </c>
      <c r="M250" s="146"/>
      <c r="N250" s="154">
        <v>25</v>
      </c>
      <c r="O250" s="148" t="s">
        <v>232</v>
      </c>
      <c r="P250" s="128">
        <f>IFERROR(VLOOKUP(L250,NiceHash!$S$3:$W$33,4,FALSE)*N250,0)</f>
        <v>1.029502575</v>
      </c>
      <c r="Q250" s="121"/>
      <c r="R250" s="120"/>
      <c r="S250" s="128">
        <f>IFERROR(VLOOKUP(M250,NiceHash!$S$3:$W$33,4,FALSE)*Q250,0)</f>
        <v>0</v>
      </c>
      <c r="T250" s="132">
        <f t="shared" si="3"/>
        <v>1.029502575</v>
      </c>
      <c r="U250" s="124"/>
      <c r="V250" s="136"/>
      <c r="X250" s="138"/>
      <c r="Y250" s="138" t="s">
        <v>399</v>
      </c>
      <c r="Z250" s="138">
        <v>15.12</v>
      </c>
    </row>
    <row r="251" spans="1:26" x14ac:dyDescent="0.25">
      <c r="A251" s="146" t="s">
        <v>284</v>
      </c>
      <c r="B251" s="147" t="s">
        <v>364</v>
      </c>
      <c r="C251" s="146" t="s">
        <v>285</v>
      </c>
      <c r="D251" s="147" t="s">
        <v>293</v>
      </c>
      <c r="E251" s="148" t="s">
        <v>458</v>
      </c>
      <c r="F251" s="148">
        <v>290</v>
      </c>
      <c r="G251" s="147"/>
      <c r="H251" s="147"/>
      <c r="I251" s="148"/>
      <c r="J251" s="149">
        <v>1000</v>
      </c>
      <c r="K251" s="149">
        <v>1250</v>
      </c>
      <c r="L251" s="153" t="s">
        <v>131</v>
      </c>
      <c r="M251" s="146"/>
      <c r="N251" s="154">
        <v>26</v>
      </c>
      <c r="O251" s="148" t="s">
        <v>232</v>
      </c>
      <c r="P251" s="128">
        <f>IFERROR(VLOOKUP(L251,NiceHash!$S$3:$W$33,4,FALSE)*N251,0)</f>
        <v>1.0706826780000001</v>
      </c>
      <c r="Q251" s="121"/>
      <c r="R251" s="120"/>
      <c r="S251" s="128">
        <f>IFERROR(VLOOKUP(M251,NiceHash!$S$3:$W$33,4,FALSE)*Q251,0)</f>
        <v>0</v>
      </c>
      <c r="T251" s="132">
        <f t="shared" si="3"/>
        <v>1.0706826780000001</v>
      </c>
      <c r="U251" s="124"/>
      <c r="V251" s="136"/>
      <c r="X251" s="138"/>
      <c r="Y251" s="138" t="s">
        <v>498</v>
      </c>
      <c r="Z251" s="138" t="s">
        <v>358</v>
      </c>
    </row>
    <row r="252" spans="1:26" x14ac:dyDescent="0.25">
      <c r="A252" s="146" t="s">
        <v>284</v>
      </c>
      <c r="B252" s="147" t="s">
        <v>311</v>
      </c>
      <c r="C252" s="146" t="s">
        <v>285</v>
      </c>
      <c r="D252" s="147" t="s">
        <v>293</v>
      </c>
      <c r="E252" s="148" t="s">
        <v>458</v>
      </c>
      <c r="F252" s="148">
        <v>290</v>
      </c>
      <c r="G252" s="147"/>
      <c r="H252" s="147"/>
      <c r="I252" s="148"/>
      <c r="J252" s="149">
        <v>1100</v>
      </c>
      <c r="K252" s="149">
        <v>1500</v>
      </c>
      <c r="L252" s="153" t="s">
        <v>131</v>
      </c>
      <c r="M252" s="146"/>
      <c r="N252" s="154">
        <v>30</v>
      </c>
      <c r="O252" s="148" t="s">
        <v>232</v>
      </c>
      <c r="P252" s="128">
        <f>IFERROR(VLOOKUP(L252,NiceHash!$S$3:$W$33,4,FALSE)*N252,0)</f>
        <v>1.2354030900000001</v>
      </c>
      <c r="Q252" s="121"/>
      <c r="R252" s="120"/>
      <c r="S252" s="128">
        <f>IFERROR(VLOOKUP(M252,NiceHash!$S$3:$W$33,4,FALSE)*Q252,0)</f>
        <v>0</v>
      </c>
      <c r="T252" s="132">
        <f t="shared" si="3"/>
        <v>1.2354030900000001</v>
      </c>
      <c r="U252" s="124"/>
      <c r="V252" s="136"/>
      <c r="X252" s="138"/>
      <c r="Y252" s="138" t="s">
        <v>327</v>
      </c>
      <c r="Z252" s="138" t="s">
        <v>494</v>
      </c>
    </row>
    <row r="253" spans="1:26" x14ac:dyDescent="0.25">
      <c r="A253" s="146" t="s">
        <v>284</v>
      </c>
      <c r="B253" s="147" t="s">
        <v>311</v>
      </c>
      <c r="C253" s="146" t="s">
        <v>285</v>
      </c>
      <c r="D253" s="147" t="s">
        <v>293</v>
      </c>
      <c r="E253" s="148" t="s">
        <v>458</v>
      </c>
      <c r="F253" s="148">
        <v>290</v>
      </c>
      <c r="G253" s="147"/>
      <c r="H253" s="147"/>
      <c r="I253" s="148"/>
      <c r="J253" s="149">
        <v>1120</v>
      </c>
      <c r="K253" s="149">
        <v>1300</v>
      </c>
      <c r="L253" s="153" t="s">
        <v>131</v>
      </c>
      <c r="M253" s="146"/>
      <c r="N253" s="154">
        <v>29</v>
      </c>
      <c r="O253" s="148" t="s">
        <v>232</v>
      </c>
      <c r="P253" s="128">
        <f>IFERROR(VLOOKUP(L253,NiceHash!$S$3:$W$33,4,FALSE)*N253,0)</f>
        <v>1.1942229870000001</v>
      </c>
      <c r="Q253" s="121"/>
      <c r="R253" s="120"/>
      <c r="S253" s="128">
        <f>IFERROR(VLOOKUP(M253,NiceHash!$S$3:$W$33,4,FALSE)*Q253,0)</f>
        <v>0</v>
      </c>
      <c r="T253" s="132">
        <f t="shared" si="3"/>
        <v>1.1942229870000001</v>
      </c>
      <c r="U253" s="124"/>
      <c r="V253" s="136"/>
      <c r="X253" s="138"/>
      <c r="Y253" s="138" t="s">
        <v>350</v>
      </c>
      <c r="Z253" s="138" t="s">
        <v>358</v>
      </c>
    </row>
    <row r="254" spans="1:26" x14ac:dyDescent="0.25">
      <c r="A254" s="146" t="s">
        <v>284</v>
      </c>
      <c r="B254" s="147" t="s">
        <v>311</v>
      </c>
      <c r="C254" s="146" t="s">
        <v>285</v>
      </c>
      <c r="D254" s="147" t="s">
        <v>293</v>
      </c>
      <c r="E254" s="148" t="s">
        <v>458</v>
      </c>
      <c r="F254" s="148">
        <v>290</v>
      </c>
      <c r="G254" s="147"/>
      <c r="H254" s="147"/>
      <c r="I254" s="148"/>
      <c r="J254" s="149">
        <v>1110</v>
      </c>
      <c r="K254" s="149">
        <v>1250</v>
      </c>
      <c r="L254" s="153" t="s">
        <v>131</v>
      </c>
      <c r="M254" s="146"/>
      <c r="N254" s="154">
        <v>31.1</v>
      </c>
      <c r="O254" s="148" t="s">
        <v>232</v>
      </c>
      <c r="P254" s="128">
        <f>IFERROR(VLOOKUP(L254,NiceHash!$S$3:$W$33,4,FALSE)*N254,0)</f>
        <v>1.2807012033</v>
      </c>
      <c r="Q254" s="121"/>
      <c r="R254" s="120"/>
      <c r="S254" s="128">
        <f>IFERROR(VLOOKUP(M254,NiceHash!$S$3:$W$33,4,FALSE)*Q254,0)</f>
        <v>0</v>
      </c>
      <c r="T254" s="132">
        <f t="shared" si="3"/>
        <v>1.2807012033</v>
      </c>
      <c r="U254" s="124"/>
      <c r="V254" s="136"/>
      <c r="X254" s="138"/>
      <c r="Y254" s="138" t="s">
        <v>343</v>
      </c>
      <c r="Z254" s="138">
        <v>15.12</v>
      </c>
    </row>
    <row r="255" spans="1:26" x14ac:dyDescent="0.25">
      <c r="A255" s="146" t="s">
        <v>284</v>
      </c>
      <c r="B255" s="147" t="s">
        <v>311</v>
      </c>
      <c r="C255" s="146" t="s">
        <v>285</v>
      </c>
      <c r="D255" s="147" t="s">
        <v>293</v>
      </c>
      <c r="E255" s="148" t="s">
        <v>458</v>
      </c>
      <c r="F255" s="148">
        <v>290</v>
      </c>
      <c r="G255" s="147"/>
      <c r="H255" s="147"/>
      <c r="I255" s="148"/>
      <c r="J255" s="149">
        <v>1040</v>
      </c>
      <c r="K255" s="149">
        <v>1250</v>
      </c>
      <c r="L255" s="153" t="s">
        <v>131</v>
      </c>
      <c r="M255" s="146"/>
      <c r="N255" s="154">
        <v>26</v>
      </c>
      <c r="O255" s="148" t="s">
        <v>232</v>
      </c>
      <c r="P255" s="128">
        <f>IFERROR(VLOOKUP(L255,NiceHash!$S$3:$W$33,4,FALSE)*N255,0)</f>
        <v>1.0706826780000001</v>
      </c>
      <c r="Q255" s="121"/>
      <c r="R255" s="120"/>
      <c r="S255" s="128">
        <f>IFERROR(VLOOKUP(M255,NiceHash!$S$3:$W$33,4,FALSE)*Q255,0)</f>
        <v>0</v>
      </c>
      <c r="T255" s="132">
        <f t="shared" si="3"/>
        <v>1.0706826780000001</v>
      </c>
      <c r="U255" s="124"/>
      <c r="V255" s="136"/>
      <c r="X255" s="138"/>
      <c r="Y255" s="138" t="s">
        <v>350</v>
      </c>
      <c r="Z255" s="138" t="s">
        <v>358</v>
      </c>
    </row>
    <row r="256" spans="1:26" x14ac:dyDescent="0.25">
      <c r="A256" s="146" t="s">
        <v>284</v>
      </c>
      <c r="B256" s="147" t="s">
        <v>311</v>
      </c>
      <c r="C256" s="146" t="s">
        <v>285</v>
      </c>
      <c r="D256" s="147" t="s">
        <v>293</v>
      </c>
      <c r="E256" s="148" t="s">
        <v>458</v>
      </c>
      <c r="F256" s="148">
        <v>290</v>
      </c>
      <c r="G256" s="147"/>
      <c r="H256" s="147"/>
      <c r="I256" s="148"/>
      <c r="J256" s="149">
        <v>1040</v>
      </c>
      <c r="K256" s="149">
        <v>1250</v>
      </c>
      <c r="L256" s="153" t="s">
        <v>131</v>
      </c>
      <c r="M256" s="146"/>
      <c r="N256" s="154">
        <v>26</v>
      </c>
      <c r="O256" s="148" t="s">
        <v>232</v>
      </c>
      <c r="P256" s="128">
        <f>IFERROR(VLOOKUP(L256,NiceHash!$S$3:$W$33,4,FALSE)*N256,0)</f>
        <v>1.0706826780000001</v>
      </c>
      <c r="Q256" s="121"/>
      <c r="R256" s="120"/>
      <c r="S256" s="128">
        <f>IFERROR(VLOOKUP(M256,NiceHash!$S$3:$W$33,4,FALSE)*Q256,0)</f>
        <v>0</v>
      </c>
      <c r="T256" s="132">
        <f t="shared" si="3"/>
        <v>1.0706826780000001</v>
      </c>
      <c r="U256" s="124"/>
      <c r="V256" s="136"/>
      <c r="X256" s="138"/>
      <c r="Y256" s="138" t="s">
        <v>350</v>
      </c>
      <c r="Z256" s="138" t="s">
        <v>540</v>
      </c>
    </row>
    <row r="257" spans="1:26" x14ac:dyDescent="0.25">
      <c r="A257" s="146" t="s">
        <v>284</v>
      </c>
      <c r="B257" s="147" t="s">
        <v>297</v>
      </c>
      <c r="C257" s="146" t="s">
        <v>285</v>
      </c>
      <c r="D257" s="147" t="s">
        <v>293</v>
      </c>
      <c r="E257" s="148" t="s">
        <v>458</v>
      </c>
      <c r="F257" s="148">
        <v>290</v>
      </c>
      <c r="G257" s="147"/>
      <c r="H257" s="147"/>
      <c r="I257" s="148"/>
      <c r="J257" s="149">
        <v>1000</v>
      </c>
      <c r="K257" s="149">
        <v>1000</v>
      </c>
      <c r="L257" s="153" t="s">
        <v>131</v>
      </c>
      <c r="M257" s="146"/>
      <c r="N257" s="154">
        <v>26</v>
      </c>
      <c r="O257" s="148" t="s">
        <v>232</v>
      </c>
      <c r="P257" s="128">
        <f>IFERROR(VLOOKUP(L257,NiceHash!$S$3:$W$33,4,FALSE)*N257,0)</f>
        <v>1.0706826780000001</v>
      </c>
      <c r="Q257" s="121"/>
      <c r="R257" s="120"/>
      <c r="S257" s="128">
        <f>IFERROR(VLOOKUP(M257,NiceHash!$S$3:$W$33,4,FALSE)*Q257,0)</f>
        <v>0</v>
      </c>
      <c r="T257" s="132">
        <f t="shared" si="3"/>
        <v>1.0706826780000001</v>
      </c>
      <c r="U257" s="124"/>
      <c r="V257" s="136"/>
      <c r="X257" s="138"/>
      <c r="Y257" s="138" t="s">
        <v>312</v>
      </c>
      <c r="Z257" s="138">
        <v>15.12</v>
      </c>
    </row>
    <row r="258" spans="1:26" x14ac:dyDescent="0.25">
      <c r="A258" s="146" t="s">
        <v>284</v>
      </c>
      <c r="B258" s="147" t="s">
        <v>292</v>
      </c>
      <c r="C258" s="146" t="s">
        <v>285</v>
      </c>
      <c r="D258" s="147" t="s">
        <v>293</v>
      </c>
      <c r="E258" s="148" t="s">
        <v>458</v>
      </c>
      <c r="F258" s="148">
        <v>290</v>
      </c>
      <c r="G258" s="147"/>
      <c r="H258" s="147"/>
      <c r="I258" s="148"/>
      <c r="J258" s="149">
        <v>1107</v>
      </c>
      <c r="K258" s="149">
        <v>1300</v>
      </c>
      <c r="L258" s="153" t="s">
        <v>131</v>
      </c>
      <c r="M258" s="146"/>
      <c r="N258" s="154">
        <v>28.5</v>
      </c>
      <c r="O258" s="148" t="s">
        <v>232</v>
      </c>
      <c r="P258" s="128">
        <f>IFERROR(VLOOKUP(L258,NiceHash!$S$3:$W$33,4,FALSE)*N258,0)</f>
        <v>1.1736329355000001</v>
      </c>
      <c r="Q258" s="121"/>
      <c r="R258" s="120"/>
      <c r="S258" s="128">
        <f>IFERROR(VLOOKUP(M258,NiceHash!$S$3:$W$33,4,FALSE)*Q258,0)</f>
        <v>0</v>
      </c>
      <c r="T258" s="132">
        <f t="shared" si="3"/>
        <v>1.1736329355000001</v>
      </c>
      <c r="U258" s="124"/>
      <c r="V258" s="136"/>
      <c r="X258" s="138"/>
      <c r="Y258" s="138" t="s">
        <v>334</v>
      </c>
      <c r="Z258" s="138" t="s">
        <v>542</v>
      </c>
    </row>
    <row r="259" spans="1:26" x14ac:dyDescent="0.25">
      <c r="A259" s="146" t="s">
        <v>284</v>
      </c>
      <c r="B259" s="147" t="s">
        <v>292</v>
      </c>
      <c r="C259" s="146" t="s">
        <v>285</v>
      </c>
      <c r="D259" s="147" t="s">
        <v>293</v>
      </c>
      <c r="E259" s="148" t="s">
        <v>458</v>
      </c>
      <c r="F259" s="148">
        <v>290</v>
      </c>
      <c r="G259" s="147"/>
      <c r="H259" s="147"/>
      <c r="I259" s="148"/>
      <c r="J259" s="149">
        <v>947</v>
      </c>
      <c r="K259" s="149">
        <v>1250</v>
      </c>
      <c r="L259" s="153" t="s">
        <v>131</v>
      </c>
      <c r="M259" s="146"/>
      <c r="N259" s="154">
        <v>24.5</v>
      </c>
      <c r="O259" s="148" t="s">
        <v>232</v>
      </c>
      <c r="P259" s="128">
        <f>IFERROR(VLOOKUP(L259,NiceHash!$S$3:$W$33,4,FALSE)*N259,0)</f>
        <v>1.0089125235</v>
      </c>
      <c r="Q259" s="121"/>
      <c r="R259" s="120"/>
      <c r="S259" s="128">
        <f>IFERROR(VLOOKUP(M259,NiceHash!$S$3:$W$33,4,FALSE)*Q259,0)</f>
        <v>0</v>
      </c>
      <c r="T259" s="132">
        <f t="shared" ref="T259:T322" si="4">P259+S259</f>
        <v>1.0089125235</v>
      </c>
      <c r="U259" s="124"/>
      <c r="V259" s="136"/>
      <c r="X259" s="138"/>
      <c r="Y259" s="138" t="s">
        <v>334</v>
      </c>
      <c r="Z259" s="138" t="s">
        <v>543</v>
      </c>
    </row>
    <row r="260" spans="1:26" x14ac:dyDescent="0.25">
      <c r="A260" s="146" t="s">
        <v>284</v>
      </c>
      <c r="B260" s="147" t="s">
        <v>292</v>
      </c>
      <c r="C260" s="146" t="s">
        <v>285</v>
      </c>
      <c r="D260" s="147" t="s">
        <v>293</v>
      </c>
      <c r="E260" s="148" t="s">
        <v>458</v>
      </c>
      <c r="F260" s="148">
        <v>290</v>
      </c>
      <c r="G260" s="147"/>
      <c r="H260" s="147"/>
      <c r="I260" s="148"/>
      <c r="J260" s="149">
        <v>1130</v>
      </c>
      <c r="K260" s="149">
        <v>1200</v>
      </c>
      <c r="L260" s="153" t="s">
        <v>131</v>
      </c>
      <c r="M260" s="146"/>
      <c r="N260" s="154">
        <v>29.5</v>
      </c>
      <c r="O260" s="148" t="s">
        <v>232</v>
      </c>
      <c r="P260" s="128">
        <f>IFERROR(VLOOKUP(L260,NiceHash!$S$3:$W$33,4,FALSE)*N260,0)</f>
        <v>1.2148130385</v>
      </c>
      <c r="Q260" s="121"/>
      <c r="R260" s="120"/>
      <c r="S260" s="128">
        <f>IFERROR(VLOOKUP(M260,NiceHash!$S$3:$W$33,4,FALSE)*Q260,0)</f>
        <v>0</v>
      </c>
      <c r="T260" s="132">
        <f t="shared" si="4"/>
        <v>1.2148130385</v>
      </c>
      <c r="U260" s="124"/>
      <c r="V260" s="136"/>
      <c r="X260" s="138"/>
      <c r="Y260" s="138" t="s">
        <v>544</v>
      </c>
      <c r="Z260" s="138" t="s">
        <v>545</v>
      </c>
    </row>
    <row r="261" spans="1:26" x14ac:dyDescent="0.25">
      <c r="A261" s="146" t="s">
        <v>284</v>
      </c>
      <c r="B261" s="147" t="s">
        <v>292</v>
      </c>
      <c r="C261" s="146" t="s">
        <v>285</v>
      </c>
      <c r="D261" s="147" t="s">
        <v>293</v>
      </c>
      <c r="E261" s="148" t="s">
        <v>458</v>
      </c>
      <c r="F261" s="148">
        <v>290</v>
      </c>
      <c r="G261" s="147"/>
      <c r="H261" s="147"/>
      <c r="I261" s="148"/>
      <c r="J261" s="149">
        <v>1000</v>
      </c>
      <c r="K261" s="149">
        <v>1250</v>
      </c>
      <c r="L261" s="153" t="s">
        <v>131</v>
      </c>
      <c r="M261" s="146"/>
      <c r="N261" s="154">
        <v>25</v>
      </c>
      <c r="O261" s="148" t="s">
        <v>232</v>
      </c>
      <c r="P261" s="128">
        <f>IFERROR(VLOOKUP(L261,NiceHash!$S$3:$W$33,4,FALSE)*N261,0)</f>
        <v>1.029502575</v>
      </c>
      <c r="Q261" s="121"/>
      <c r="R261" s="120"/>
      <c r="S261" s="128">
        <f>IFERROR(VLOOKUP(M261,NiceHash!$S$3:$W$33,4,FALSE)*Q261,0)</f>
        <v>0</v>
      </c>
      <c r="T261" s="132">
        <f t="shared" si="4"/>
        <v>1.029502575</v>
      </c>
      <c r="U261" s="124"/>
      <c r="V261" s="136"/>
      <c r="X261" s="138"/>
      <c r="Y261" s="138" t="s">
        <v>546</v>
      </c>
      <c r="Z261" s="138" t="s">
        <v>416</v>
      </c>
    </row>
    <row r="262" spans="1:26" x14ac:dyDescent="0.25">
      <c r="A262" s="146" t="s">
        <v>284</v>
      </c>
      <c r="B262" s="147" t="s">
        <v>292</v>
      </c>
      <c r="C262" s="146" t="s">
        <v>285</v>
      </c>
      <c r="D262" s="147" t="s">
        <v>293</v>
      </c>
      <c r="E262" s="148" t="s">
        <v>458</v>
      </c>
      <c r="F262" s="148">
        <v>290</v>
      </c>
      <c r="G262" s="147"/>
      <c r="H262" s="147"/>
      <c r="I262" s="148"/>
      <c r="J262" s="149">
        <v>1100</v>
      </c>
      <c r="K262" s="149">
        <v>1250</v>
      </c>
      <c r="L262" s="153" t="s">
        <v>131</v>
      </c>
      <c r="M262" s="146"/>
      <c r="N262" s="154">
        <v>30</v>
      </c>
      <c r="O262" s="148" t="s">
        <v>232</v>
      </c>
      <c r="P262" s="128">
        <f>IFERROR(VLOOKUP(L262,NiceHash!$S$3:$W$33,4,FALSE)*N262,0)</f>
        <v>1.2354030900000001</v>
      </c>
      <c r="Q262" s="121"/>
      <c r="R262" s="120"/>
      <c r="S262" s="128">
        <f>IFERROR(VLOOKUP(M262,NiceHash!$S$3:$W$33,4,FALSE)*Q262,0)</f>
        <v>0</v>
      </c>
      <c r="T262" s="132">
        <f t="shared" si="4"/>
        <v>1.2354030900000001</v>
      </c>
      <c r="U262" s="124"/>
      <c r="V262" s="136"/>
      <c r="X262" s="138"/>
      <c r="Y262" s="138" t="s">
        <v>350</v>
      </c>
      <c r="Z262" s="138" t="s">
        <v>358</v>
      </c>
    </row>
    <row r="263" spans="1:26" x14ac:dyDescent="0.25">
      <c r="A263" s="146" t="s">
        <v>284</v>
      </c>
      <c r="B263" s="147" t="s">
        <v>292</v>
      </c>
      <c r="C263" s="146" t="s">
        <v>285</v>
      </c>
      <c r="D263" s="147" t="s">
        <v>293</v>
      </c>
      <c r="E263" s="148" t="s">
        <v>458</v>
      </c>
      <c r="F263" s="148">
        <v>290</v>
      </c>
      <c r="G263" s="147"/>
      <c r="H263" s="147"/>
      <c r="I263" s="148"/>
      <c r="J263" s="149">
        <v>1120</v>
      </c>
      <c r="K263" s="149">
        <v>1150</v>
      </c>
      <c r="L263" s="153" t="s">
        <v>131</v>
      </c>
      <c r="M263" s="146"/>
      <c r="N263" s="154">
        <v>30.7</v>
      </c>
      <c r="O263" s="148" t="s">
        <v>232</v>
      </c>
      <c r="P263" s="128">
        <f>IFERROR(VLOOKUP(L263,NiceHash!$S$3:$W$33,4,FALSE)*N263,0)</f>
        <v>1.2642291621000001</v>
      </c>
      <c r="Q263" s="121"/>
      <c r="R263" s="120"/>
      <c r="S263" s="128">
        <f>IFERROR(VLOOKUP(M263,NiceHash!$S$3:$W$33,4,FALSE)*Q263,0)</f>
        <v>0</v>
      </c>
      <c r="T263" s="132">
        <f t="shared" si="4"/>
        <v>1.2642291621000001</v>
      </c>
      <c r="U263" s="124"/>
      <c r="V263" s="136"/>
      <c r="X263" s="138"/>
      <c r="Y263" s="138" t="s">
        <v>541</v>
      </c>
      <c r="Z263" s="138">
        <v>15.8</v>
      </c>
    </row>
    <row r="264" spans="1:26" x14ac:dyDescent="0.25">
      <c r="A264" s="146" t="s">
        <v>284</v>
      </c>
      <c r="B264" s="147" t="s">
        <v>292</v>
      </c>
      <c r="C264" s="146" t="s">
        <v>285</v>
      </c>
      <c r="D264" s="147" t="s">
        <v>293</v>
      </c>
      <c r="E264" s="148" t="s">
        <v>458</v>
      </c>
      <c r="F264" s="148">
        <v>290</v>
      </c>
      <c r="G264" s="147"/>
      <c r="H264" s="147"/>
      <c r="I264" s="148"/>
      <c r="J264" s="149">
        <v>1150</v>
      </c>
      <c r="K264" s="149">
        <v>1262</v>
      </c>
      <c r="L264" s="153" t="s">
        <v>131</v>
      </c>
      <c r="M264" s="146"/>
      <c r="N264" s="154">
        <v>29.1</v>
      </c>
      <c r="O264" s="148" t="s">
        <v>232</v>
      </c>
      <c r="P264" s="128">
        <f>IFERROR(VLOOKUP(L264,NiceHash!$S$3:$W$33,4,FALSE)*N264,0)</f>
        <v>1.1983409973000001</v>
      </c>
      <c r="Q264" s="121"/>
      <c r="R264" s="120"/>
      <c r="S264" s="128">
        <f>IFERROR(VLOOKUP(M264,NiceHash!$S$3:$W$33,4,FALSE)*Q264,0)</f>
        <v>0</v>
      </c>
      <c r="T264" s="132">
        <f t="shared" si="4"/>
        <v>1.1983409973000001</v>
      </c>
      <c r="U264" s="124"/>
      <c r="V264" s="136"/>
      <c r="X264" s="138"/>
      <c r="Y264" s="138" t="s">
        <v>353</v>
      </c>
      <c r="Z264" s="138" t="s">
        <v>304</v>
      </c>
    </row>
    <row r="265" spans="1:26" x14ac:dyDescent="0.25">
      <c r="A265" s="146" t="s">
        <v>284</v>
      </c>
      <c r="B265" s="147" t="s">
        <v>547</v>
      </c>
      <c r="C265" s="146" t="s">
        <v>285</v>
      </c>
      <c r="D265" s="147" t="s">
        <v>293</v>
      </c>
      <c r="E265" s="148" t="s">
        <v>458</v>
      </c>
      <c r="F265" s="148">
        <v>290</v>
      </c>
      <c r="G265" s="147"/>
      <c r="H265" s="147"/>
      <c r="I265" s="148"/>
      <c r="J265" s="149">
        <v>1000</v>
      </c>
      <c r="K265" s="149">
        <v>1250</v>
      </c>
      <c r="L265" s="153" t="s">
        <v>131</v>
      </c>
      <c r="M265" s="146"/>
      <c r="N265" s="154">
        <v>25</v>
      </c>
      <c r="O265" s="148" t="s">
        <v>232</v>
      </c>
      <c r="P265" s="128">
        <f>IFERROR(VLOOKUP(L265,NiceHash!$S$3:$W$33,4,FALSE)*N265,0)</f>
        <v>1.029502575</v>
      </c>
      <c r="Q265" s="121"/>
      <c r="R265" s="120"/>
      <c r="S265" s="128">
        <f>IFERROR(VLOOKUP(M265,NiceHash!$S$3:$W$33,4,FALSE)*Q265,0)</f>
        <v>0</v>
      </c>
      <c r="T265" s="132">
        <f t="shared" si="4"/>
        <v>1.029502575</v>
      </c>
      <c r="U265" s="124"/>
      <c r="V265" s="136"/>
      <c r="X265" s="138"/>
      <c r="Y265" s="138" t="s">
        <v>546</v>
      </c>
      <c r="Z265" s="138" t="s">
        <v>416</v>
      </c>
    </row>
    <row r="266" spans="1:26" x14ac:dyDescent="0.25">
      <c r="A266" s="146" t="s">
        <v>284</v>
      </c>
      <c r="B266" s="147" t="s">
        <v>336</v>
      </c>
      <c r="C266" s="146" t="s">
        <v>285</v>
      </c>
      <c r="D266" s="147" t="s">
        <v>293</v>
      </c>
      <c r="E266" s="148" t="s">
        <v>458</v>
      </c>
      <c r="F266" s="148">
        <v>290</v>
      </c>
      <c r="G266" s="147"/>
      <c r="H266" s="147"/>
      <c r="I266" s="148"/>
      <c r="J266" s="149">
        <v>1174</v>
      </c>
      <c r="K266" s="149">
        <v>1440</v>
      </c>
      <c r="L266" s="153" t="s">
        <v>131</v>
      </c>
      <c r="M266" s="146"/>
      <c r="N266" s="154">
        <v>32</v>
      </c>
      <c r="O266" s="148" t="s">
        <v>232</v>
      </c>
      <c r="P266" s="128">
        <f>IFERROR(VLOOKUP(L266,NiceHash!$S$3:$W$33,4,FALSE)*N266,0)</f>
        <v>1.3177632960000001</v>
      </c>
      <c r="Q266" s="121"/>
      <c r="R266" s="120"/>
      <c r="S266" s="128">
        <f>IFERROR(VLOOKUP(M266,NiceHash!$S$3:$W$33,4,FALSE)*Q266,0)</f>
        <v>0</v>
      </c>
      <c r="T266" s="132">
        <f t="shared" si="4"/>
        <v>1.3177632960000001</v>
      </c>
      <c r="U266" s="124"/>
      <c r="V266" s="136"/>
      <c r="X266" s="138"/>
      <c r="Y266" s="138" t="s">
        <v>525</v>
      </c>
      <c r="Z266" s="138" t="s">
        <v>548</v>
      </c>
    </row>
    <row r="267" spans="1:26" x14ac:dyDescent="0.25">
      <c r="A267" s="146" t="s">
        <v>284</v>
      </c>
      <c r="B267" s="147" t="s">
        <v>336</v>
      </c>
      <c r="C267" s="146" t="s">
        <v>285</v>
      </c>
      <c r="D267" s="147" t="s">
        <v>293</v>
      </c>
      <c r="E267" s="148" t="s">
        <v>458</v>
      </c>
      <c r="F267" s="148">
        <v>290</v>
      </c>
      <c r="G267" s="147"/>
      <c r="H267" s="147"/>
      <c r="I267" s="148"/>
      <c r="J267" s="149">
        <v>1100</v>
      </c>
      <c r="K267" s="149">
        <v>1375</v>
      </c>
      <c r="L267" s="153" t="s">
        <v>131</v>
      </c>
      <c r="M267" s="146"/>
      <c r="N267" s="154">
        <v>30</v>
      </c>
      <c r="O267" s="148" t="s">
        <v>232</v>
      </c>
      <c r="P267" s="128">
        <f>IFERROR(VLOOKUP(L267,NiceHash!$S$3:$W$33,4,FALSE)*N267,0)</f>
        <v>1.2354030900000001</v>
      </c>
      <c r="Q267" s="121"/>
      <c r="R267" s="120"/>
      <c r="S267" s="128">
        <f>IFERROR(VLOOKUP(M267,NiceHash!$S$3:$W$33,4,FALSE)*Q267,0)</f>
        <v>0</v>
      </c>
      <c r="T267" s="132">
        <f t="shared" si="4"/>
        <v>1.2354030900000001</v>
      </c>
      <c r="U267" s="124"/>
      <c r="V267" s="136"/>
      <c r="X267" s="138"/>
      <c r="Y267" s="138" t="s">
        <v>469</v>
      </c>
      <c r="Z267" s="138" t="s">
        <v>360</v>
      </c>
    </row>
    <row r="268" spans="1:26" x14ac:dyDescent="0.25">
      <c r="A268" s="146" t="s">
        <v>284</v>
      </c>
      <c r="B268" s="147" t="s">
        <v>336</v>
      </c>
      <c r="C268" s="146" t="s">
        <v>285</v>
      </c>
      <c r="D268" s="147" t="s">
        <v>293</v>
      </c>
      <c r="E268" s="148" t="s">
        <v>458</v>
      </c>
      <c r="F268" s="148" t="s">
        <v>184</v>
      </c>
      <c r="G268" s="147"/>
      <c r="H268" s="147"/>
      <c r="I268" s="148"/>
      <c r="J268" s="149">
        <v>947</v>
      </c>
      <c r="K268" s="149">
        <v>1250</v>
      </c>
      <c r="L268" s="153" t="s">
        <v>131</v>
      </c>
      <c r="M268" s="146"/>
      <c r="N268" s="154">
        <v>27</v>
      </c>
      <c r="O268" s="148" t="s">
        <v>232</v>
      </c>
      <c r="P268" s="128">
        <f>IFERROR(VLOOKUP(L268,NiceHash!$S$3:$W$33,4,FALSE)*N268,0)</f>
        <v>1.1118627810000001</v>
      </c>
      <c r="Q268" s="121"/>
      <c r="R268" s="120"/>
      <c r="S268" s="128">
        <f>IFERROR(VLOOKUP(M268,NiceHash!$S$3:$W$33,4,FALSE)*Q268,0)</f>
        <v>0</v>
      </c>
      <c r="T268" s="132">
        <f t="shared" si="4"/>
        <v>1.1118627810000001</v>
      </c>
      <c r="U268" s="124"/>
      <c r="V268" s="136"/>
      <c r="X268" s="138"/>
      <c r="Y268" s="138" t="s">
        <v>303</v>
      </c>
      <c r="Z268" s="138" t="s">
        <v>549</v>
      </c>
    </row>
    <row r="269" spans="1:26" x14ac:dyDescent="0.25">
      <c r="A269" s="146" t="s">
        <v>284</v>
      </c>
      <c r="B269" s="147" t="s">
        <v>538</v>
      </c>
      <c r="C269" s="146" t="s">
        <v>285</v>
      </c>
      <c r="D269" s="147" t="s">
        <v>293</v>
      </c>
      <c r="E269" s="148" t="s">
        <v>458</v>
      </c>
      <c r="F269" s="148">
        <v>290</v>
      </c>
      <c r="G269" s="147"/>
      <c r="H269" s="147"/>
      <c r="I269" s="148"/>
      <c r="J269" s="149">
        <v>947</v>
      </c>
      <c r="K269" s="149">
        <v>1250</v>
      </c>
      <c r="L269" s="147" t="s">
        <v>11</v>
      </c>
      <c r="M269" s="146"/>
      <c r="N269" s="151">
        <v>13.1</v>
      </c>
      <c r="O269" s="148" t="s">
        <v>232</v>
      </c>
      <c r="P269" s="128">
        <f>IFERROR(VLOOKUP(L269,NiceHash!$S$3:$W$33,4,FALSE)*N269,0)</f>
        <v>1.9039741739999999E-3</v>
      </c>
      <c r="Q269" s="121"/>
      <c r="R269" s="120"/>
      <c r="S269" s="128">
        <f>IFERROR(VLOOKUP(M269,NiceHash!$S$3:$W$33,4,FALSE)*Q269,0)</f>
        <v>0</v>
      </c>
      <c r="T269" s="132">
        <f t="shared" si="4"/>
        <v>1.9039741739999999E-3</v>
      </c>
      <c r="U269" s="124"/>
      <c r="V269" s="136"/>
      <c r="X269" s="138"/>
      <c r="Y269" s="138" t="s">
        <v>539</v>
      </c>
      <c r="Z269" s="138" t="s">
        <v>360</v>
      </c>
    </row>
    <row r="270" spans="1:26" x14ac:dyDescent="0.25">
      <c r="A270" s="146" t="s">
        <v>284</v>
      </c>
      <c r="B270" s="147" t="s">
        <v>311</v>
      </c>
      <c r="C270" s="146" t="s">
        <v>285</v>
      </c>
      <c r="D270" s="147" t="s">
        <v>293</v>
      </c>
      <c r="E270" s="148" t="s">
        <v>458</v>
      </c>
      <c r="F270" s="148">
        <v>290</v>
      </c>
      <c r="G270" s="147"/>
      <c r="H270" s="147"/>
      <c r="I270" s="148"/>
      <c r="J270" s="149">
        <v>1100</v>
      </c>
      <c r="K270" s="149">
        <v>1500</v>
      </c>
      <c r="L270" s="147" t="s">
        <v>11</v>
      </c>
      <c r="M270" s="146"/>
      <c r="N270" s="151">
        <v>15</v>
      </c>
      <c r="O270" s="148" t="s">
        <v>232</v>
      </c>
      <c r="P270" s="128">
        <f>IFERROR(VLOOKUP(L270,NiceHash!$S$3:$W$33,4,FALSE)*N270,0)</f>
        <v>2.1801231E-3</v>
      </c>
      <c r="Q270" s="121"/>
      <c r="R270" s="120"/>
      <c r="S270" s="128">
        <f>IFERROR(VLOOKUP(M270,NiceHash!$S$3:$W$33,4,FALSE)*Q270,0)</f>
        <v>0</v>
      </c>
      <c r="T270" s="132">
        <f t="shared" si="4"/>
        <v>2.1801231E-3</v>
      </c>
      <c r="U270" s="124"/>
      <c r="V270" s="136"/>
      <c r="X270" s="138"/>
      <c r="Y270" s="138" t="s">
        <v>327</v>
      </c>
      <c r="Z270" s="138" t="s">
        <v>494</v>
      </c>
    </row>
    <row r="271" spans="1:26" x14ac:dyDescent="0.25">
      <c r="A271" s="146" t="s">
        <v>284</v>
      </c>
      <c r="B271" s="147" t="s">
        <v>344</v>
      </c>
      <c r="C271" s="146" t="s">
        <v>285</v>
      </c>
      <c r="D271" s="147" t="s">
        <v>293</v>
      </c>
      <c r="E271" s="148" t="s">
        <v>458</v>
      </c>
      <c r="F271" s="148">
        <v>290</v>
      </c>
      <c r="G271" s="147"/>
      <c r="H271" s="147"/>
      <c r="I271" s="148"/>
      <c r="J271" s="149">
        <v>1018</v>
      </c>
      <c r="K271" s="149">
        <v>1250</v>
      </c>
      <c r="L271" s="147" t="s">
        <v>14</v>
      </c>
      <c r="M271" s="146"/>
      <c r="N271" s="151">
        <v>5</v>
      </c>
      <c r="O271" s="148" t="s">
        <v>232</v>
      </c>
      <c r="P271" s="128">
        <f>IFERROR(VLOOKUP(L271,NiceHash!$S$3:$W$33,4,FALSE)*N271,0)</f>
        <v>1.2111794999999998E-2</v>
      </c>
      <c r="Q271" s="121"/>
      <c r="R271" s="120"/>
      <c r="S271" s="128">
        <f>IFERROR(VLOOKUP(M271,NiceHash!$S$3:$W$33,4,FALSE)*Q271,0)</f>
        <v>0</v>
      </c>
      <c r="T271" s="132">
        <f t="shared" si="4"/>
        <v>1.2111794999999998E-2</v>
      </c>
      <c r="U271" s="124"/>
      <c r="V271" s="136"/>
      <c r="X271" s="138"/>
      <c r="Y271" s="138" t="s">
        <v>343</v>
      </c>
      <c r="Z271" s="138">
        <v>36997</v>
      </c>
    </row>
    <row r="272" spans="1:26" x14ac:dyDescent="0.25">
      <c r="A272" s="146" t="s">
        <v>284</v>
      </c>
      <c r="B272" s="147" t="s">
        <v>344</v>
      </c>
      <c r="C272" s="146" t="s">
        <v>285</v>
      </c>
      <c r="D272" s="147" t="s">
        <v>293</v>
      </c>
      <c r="E272" s="148" t="s">
        <v>458</v>
      </c>
      <c r="F272" s="148">
        <v>295</v>
      </c>
      <c r="G272" s="147"/>
      <c r="H272" s="147"/>
      <c r="I272" s="148"/>
      <c r="J272" s="149">
        <v>1018</v>
      </c>
      <c r="K272" s="149">
        <v>1250</v>
      </c>
      <c r="L272" s="147" t="s">
        <v>323</v>
      </c>
      <c r="M272" s="146"/>
      <c r="N272" s="150">
        <v>3.3</v>
      </c>
      <c r="O272" s="148" t="s">
        <v>115</v>
      </c>
      <c r="P272" s="128">
        <f>IFERROR(VLOOKUP(L272,NiceHash!$S$3:$W$33,4,FALSE)*N272,0)</f>
        <v>0</v>
      </c>
      <c r="Q272" s="121"/>
      <c r="R272" s="120"/>
      <c r="S272" s="128">
        <f>IFERROR(VLOOKUP(M272,NiceHash!$S$3:$W$33,4,FALSE)*Q272,0)</f>
        <v>0</v>
      </c>
      <c r="T272" s="132">
        <f t="shared" si="4"/>
        <v>0</v>
      </c>
      <c r="U272" s="124"/>
      <c r="V272" s="136"/>
      <c r="X272" s="138"/>
      <c r="Y272" s="138" t="s">
        <v>343</v>
      </c>
      <c r="Z272" s="138">
        <v>36997</v>
      </c>
    </row>
    <row r="273" spans="1:26" x14ac:dyDescent="0.25">
      <c r="A273" s="146" t="s">
        <v>284</v>
      </c>
      <c r="B273" s="147" t="s">
        <v>311</v>
      </c>
      <c r="C273" s="146" t="s">
        <v>285</v>
      </c>
      <c r="D273" s="147" t="s">
        <v>293</v>
      </c>
      <c r="E273" s="148" t="s">
        <v>458</v>
      </c>
      <c r="F273" s="148">
        <v>295</v>
      </c>
      <c r="G273" s="147"/>
      <c r="H273" s="147"/>
      <c r="I273" s="148"/>
      <c r="J273" s="149">
        <v>1018</v>
      </c>
      <c r="K273" s="149">
        <v>1250</v>
      </c>
      <c r="L273" s="153" t="s">
        <v>131</v>
      </c>
      <c r="M273" s="147" t="s">
        <v>289</v>
      </c>
      <c r="N273" s="154">
        <v>28.5</v>
      </c>
      <c r="O273" s="148" t="s">
        <v>232</v>
      </c>
      <c r="P273" s="128">
        <f>IFERROR(VLOOKUP(L273,NiceHash!$S$3:$W$33,4,FALSE)*N273,0)</f>
        <v>1.1736329355000001</v>
      </c>
      <c r="Q273" s="121">
        <v>0.56999999999999995</v>
      </c>
      <c r="R273" s="123" t="s">
        <v>115</v>
      </c>
      <c r="S273" s="128">
        <f>IFERROR(VLOOKUP(M273,NiceHash!$S$3:$W$33,4,FALSE)*Q273,0)</f>
        <v>3.4518615749999995E-2</v>
      </c>
      <c r="T273" s="132">
        <f t="shared" si="4"/>
        <v>1.2081515512500001</v>
      </c>
      <c r="U273" s="124"/>
      <c r="V273" s="136"/>
      <c r="X273" s="138"/>
      <c r="Y273" s="138" t="s">
        <v>343</v>
      </c>
      <c r="Z273" s="138">
        <v>36997</v>
      </c>
    </row>
    <row r="274" spans="1:26" x14ac:dyDescent="0.25">
      <c r="A274" s="146" t="s">
        <v>284</v>
      </c>
      <c r="B274" s="147" t="s">
        <v>344</v>
      </c>
      <c r="C274" s="146" t="s">
        <v>285</v>
      </c>
      <c r="D274" s="147" t="s">
        <v>293</v>
      </c>
      <c r="E274" s="148" t="s">
        <v>458</v>
      </c>
      <c r="F274" s="148">
        <v>295</v>
      </c>
      <c r="G274" s="147"/>
      <c r="H274" s="147"/>
      <c r="I274" s="148"/>
      <c r="J274" s="149">
        <v>1018</v>
      </c>
      <c r="K274" s="149">
        <v>1250</v>
      </c>
      <c r="L274" s="153" t="s">
        <v>131</v>
      </c>
      <c r="M274" s="146"/>
      <c r="N274" s="154">
        <v>28.8</v>
      </c>
      <c r="O274" s="148" t="s">
        <v>232</v>
      </c>
      <c r="P274" s="128">
        <f>IFERROR(VLOOKUP(L274,NiceHash!$S$3:$W$33,4,FALSE)*N274,0)</f>
        <v>1.1859869664</v>
      </c>
      <c r="Q274" s="121"/>
      <c r="R274" s="120"/>
      <c r="S274" s="128">
        <f>IFERROR(VLOOKUP(M274,NiceHash!$S$3:$W$33,4,FALSE)*Q274,0)</f>
        <v>0</v>
      </c>
      <c r="T274" s="132">
        <f t="shared" si="4"/>
        <v>1.1859869664</v>
      </c>
      <c r="U274" s="124"/>
      <c r="V274" s="136"/>
      <c r="X274" s="138"/>
      <c r="Y274" s="138" t="s">
        <v>343</v>
      </c>
      <c r="Z274" s="138">
        <v>15.12</v>
      </c>
    </row>
    <row r="275" spans="1:26" x14ac:dyDescent="0.25">
      <c r="A275" s="146" t="s">
        <v>284</v>
      </c>
      <c r="B275" s="147" t="s">
        <v>297</v>
      </c>
      <c r="C275" s="146" t="s">
        <v>285</v>
      </c>
      <c r="D275" s="147" t="s">
        <v>293</v>
      </c>
      <c r="E275" s="148" t="s">
        <v>458</v>
      </c>
      <c r="F275" s="148">
        <v>295</v>
      </c>
      <c r="G275" s="147"/>
      <c r="H275" s="147"/>
      <c r="I275" s="148"/>
      <c r="J275" s="149">
        <v>1150</v>
      </c>
      <c r="K275" s="149">
        <v>1625</v>
      </c>
      <c r="L275" s="153" t="s">
        <v>131</v>
      </c>
      <c r="M275" s="146"/>
      <c r="N275" s="154">
        <v>49</v>
      </c>
      <c r="O275" s="148" t="s">
        <v>232</v>
      </c>
      <c r="P275" s="128">
        <f>IFERROR(VLOOKUP(L275,NiceHash!$S$3:$W$33,4,FALSE)*N275,0)</f>
        <v>2.0178250470000001</v>
      </c>
      <c r="Q275" s="121"/>
      <c r="R275" s="120"/>
      <c r="S275" s="128">
        <f>IFERROR(VLOOKUP(M275,NiceHash!$S$3:$W$33,4,FALSE)*Q275,0)</f>
        <v>0</v>
      </c>
      <c r="T275" s="132">
        <f t="shared" si="4"/>
        <v>2.0178250470000001</v>
      </c>
      <c r="U275" s="124"/>
      <c r="V275" s="136"/>
      <c r="X275" s="138"/>
      <c r="Y275" s="138" t="s">
        <v>550</v>
      </c>
      <c r="Z275" s="138">
        <v>36997</v>
      </c>
    </row>
    <row r="276" spans="1:26" x14ac:dyDescent="0.25">
      <c r="A276" s="146" t="s">
        <v>284</v>
      </c>
      <c r="B276" s="147" t="s">
        <v>292</v>
      </c>
      <c r="C276" s="146" t="s">
        <v>285</v>
      </c>
      <c r="D276" s="147" t="s">
        <v>293</v>
      </c>
      <c r="E276" s="148" t="s">
        <v>458</v>
      </c>
      <c r="F276" s="148">
        <v>295</v>
      </c>
      <c r="G276" s="147"/>
      <c r="H276" s="147"/>
      <c r="I276" s="148"/>
      <c r="J276" s="149">
        <v>1100</v>
      </c>
      <c r="K276" s="149">
        <v>1400</v>
      </c>
      <c r="L276" s="153" t="s">
        <v>131</v>
      </c>
      <c r="M276" s="146"/>
      <c r="N276" s="154">
        <v>28</v>
      </c>
      <c r="O276" s="148" t="s">
        <v>232</v>
      </c>
      <c r="P276" s="128">
        <f>IFERROR(VLOOKUP(L276,NiceHash!$S$3:$W$33,4,FALSE)*N276,0)</f>
        <v>1.153042884</v>
      </c>
      <c r="Q276" s="121"/>
      <c r="R276" s="120"/>
      <c r="S276" s="128">
        <f>IFERROR(VLOOKUP(M276,NiceHash!$S$3:$W$33,4,FALSE)*Q276,0)</f>
        <v>0</v>
      </c>
      <c r="T276" s="132">
        <f t="shared" si="4"/>
        <v>1.153042884</v>
      </c>
      <c r="U276" s="124"/>
      <c r="V276" s="136"/>
      <c r="X276" s="138"/>
      <c r="Y276" s="138" t="s">
        <v>309</v>
      </c>
      <c r="Z276" s="138" t="s">
        <v>381</v>
      </c>
    </row>
    <row r="277" spans="1:26" x14ac:dyDescent="0.25">
      <c r="A277" s="146" t="s">
        <v>284</v>
      </c>
      <c r="B277" s="147" t="s">
        <v>292</v>
      </c>
      <c r="C277" s="146" t="s">
        <v>285</v>
      </c>
      <c r="D277" s="147" t="s">
        <v>293</v>
      </c>
      <c r="E277" s="148" t="s">
        <v>458</v>
      </c>
      <c r="F277" s="148">
        <v>295</v>
      </c>
      <c r="G277" s="147"/>
      <c r="H277" s="147"/>
      <c r="I277" s="148"/>
      <c r="J277" s="149">
        <v>1000</v>
      </c>
      <c r="K277" s="149">
        <v>1375</v>
      </c>
      <c r="L277" s="153" t="s">
        <v>131</v>
      </c>
      <c r="M277" s="146"/>
      <c r="N277" s="154">
        <v>27.5</v>
      </c>
      <c r="O277" s="148" t="s">
        <v>232</v>
      </c>
      <c r="P277" s="128">
        <f>IFERROR(VLOOKUP(L277,NiceHash!$S$3:$W$33,4,FALSE)*N277,0)</f>
        <v>1.1324528325000001</v>
      </c>
      <c r="Q277" s="121"/>
      <c r="R277" s="120"/>
      <c r="S277" s="128">
        <f>IFERROR(VLOOKUP(M277,NiceHash!$S$3:$W$33,4,FALSE)*Q277,0)</f>
        <v>0</v>
      </c>
      <c r="T277" s="132">
        <f t="shared" si="4"/>
        <v>1.1324528325000001</v>
      </c>
      <c r="U277" s="124"/>
      <c r="V277" s="136"/>
      <c r="X277" s="138"/>
      <c r="Y277" s="138" t="s">
        <v>350</v>
      </c>
      <c r="Z277" s="138" t="s">
        <v>348</v>
      </c>
    </row>
    <row r="278" spans="1:26" x14ac:dyDescent="0.25">
      <c r="A278" s="146" t="s">
        <v>284</v>
      </c>
      <c r="B278" s="147" t="s">
        <v>292</v>
      </c>
      <c r="C278" s="146" t="s">
        <v>285</v>
      </c>
      <c r="D278" s="147" t="s">
        <v>293</v>
      </c>
      <c r="E278" s="148" t="s">
        <v>458</v>
      </c>
      <c r="F278" s="148">
        <v>295</v>
      </c>
      <c r="G278" s="147"/>
      <c r="H278" s="147"/>
      <c r="I278" s="148"/>
      <c r="J278" s="149">
        <v>1000</v>
      </c>
      <c r="K278" s="149">
        <v>1375</v>
      </c>
      <c r="L278" s="153" t="s">
        <v>131</v>
      </c>
      <c r="M278" s="146"/>
      <c r="N278" s="154">
        <v>27.5</v>
      </c>
      <c r="O278" s="148" t="s">
        <v>232</v>
      </c>
      <c r="P278" s="128">
        <f>IFERROR(VLOOKUP(L278,NiceHash!$S$3:$W$33,4,FALSE)*N278,0)</f>
        <v>1.1324528325000001</v>
      </c>
      <c r="Q278" s="121"/>
      <c r="R278" s="120"/>
      <c r="S278" s="128">
        <f>IFERROR(VLOOKUP(M278,NiceHash!$S$3:$W$33,4,FALSE)*Q278,0)</f>
        <v>0</v>
      </c>
      <c r="T278" s="132">
        <f t="shared" si="4"/>
        <v>1.1324528325000001</v>
      </c>
      <c r="U278" s="124"/>
      <c r="V278" s="136"/>
      <c r="X278" s="138"/>
      <c r="Y278" s="138" t="s">
        <v>303</v>
      </c>
      <c r="Z278" s="138" t="s">
        <v>348</v>
      </c>
    </row>
    <row r="279" spans="1:26" x14ac:dyDescent="0.25">
      <c r="A279" s="146" t="s">
        <v>284</v>
      </c>
      <c r="B279" s="147" t="s">
        <v>336</v>
      </c>
      <c r="C279" s="146" t="s">
        <v>285</v>
      </c>
      <c r="D279" s="147" t="s">
        <v>293</v>
      </c>
      <c r="E279" s="148" t="s">
        <v>458</v>
      </c>
      <c r="F279" s="148">
        <v>295</v>
      </c>
      <c r="G279" s="147"/>
      <c r="H279" s="147"/>
      <c r="I279" s="148"/>
      <c r="J279" s="149">
        <v>1100</v>
      </c>
      <c r="K279" s="149">
        <v>1375</v>
      </c>
      <c r="L279" s="153" t="s">
        <v>131</v>
      </c>
      <c r="M279" s="146"/>
      <c r="N279" s="154">
        <v>30.7</v>
      </c>
      <c r="O279" s="148" t="s">
        <v>232</v>
      </c>
      <c r="P279" s="128">
        <f>IFERROR(VLOOKUP(L279,NiceHash!$S$3:$W$33,4,FALSE)*N279,0)</f>
        <v>1.2642291621000001</v>
      </c>
      <c r="Q279" s="121"/>
      <c r="R279" s="120"/>
      <c r="S279" s="128">
        <f>IFERROR(VLOOKUP(M279,NiceHash!$S$3:$W$33,4,FALSE)*Q279,0)</f>
        <v>0</v>
      </c>
      <c r="T279" s="132">
        <f t="shared" si="4"/>
        <v>1.2642291621000001</v>
      </c>
      <c r="U279" s="124"/>
      <c r="V279" s="136"/>
      <c r="X279" s="138"/>
      <c r="Y279" s="138" t="s">
        <v>343</v>
      </c>
      <c r="Z279" s="138" t="s">
        <v>360</v>
      </c>
    </row>
    <row r="280" spans="1:26" x14ac:dyDescent="0.25">
      <c r="A280" s="146" t="s">
        <v>284</v>
      </c>
      <c r="B280" s="147" t="s">
        <v>344</v>
      </c>
      <c r="C280" s="146" t="s">
        <v>285</v>
      </c>
      <c r="D280" s="147" t="s">
        <v>293</v>
      </c>
      <c r="E280" s="148" t="s">
        <v>458</v>
      </c>
      <c r="F280" s="148">
        <v>295</v>
      </c>
      <c r="G280" s="147"/>
      <c r="H280" s="147"/>
      <c r="I280" s="148"/>
      <c r="J280" s="149">
        <v>1018</v>
      </c>
      <c r="K280" s="149">
        <v>1250</v>
      </c>
      <c r="L280" s="147" t="s">
        <v>13</v>
      </c>
      <c r="M280" s="146"/>
      <c r="N280" s="150">
        <v>0.25</v>
      </c>
      <c r="O280" s="148" t="s">
        <v>115</v>
      </c>
      <c r="P280" s="128">
        <f>IFERROR(VLOOKUP(L280,NiceHash!$S$3:$W$33,4,FALSE)*N280,0)</f>
        <v>0.34336938824999996</v>
      </c>
      <c r="Q280" s="121"/>
      <c r="R280" s="120"/>
      <c r="S280" s="128">
        <f>IFERROR(VLOOKUP(M280,NiceHash!$S$3:$W$33,4,FALSE)*Q280,0)</f>
        <v>0</v>
      </c>
      <c r="T280" s="132">
        <f t="shared" si="4"/>
        <v>0.34336938824999996</v>
      </c>
      <c r="U280" s="124"/>
      <c r="V280" s="136"/>
      <c r="X280" s="138"/>
      <c r="Y280" s="138" t="s">
        <v>343</v>
      </c>
      <c r="Z280" s="138">
        <v>36997</v>
      </c>
    </row>
    <row r="281" spans="1:26" x14ac:dyDescent="0.25">
      <c r="A281" s="146" t="s">
        <v>284</v>
      </c>
      <c r="B281" s="147" t="s">
        <v>344</v>
      </c>
      <c r="C281" s="146" t="s">
        <v>285</v>
      </c>
      <c r="D281" s="147" t="s">
        <v>293</v>
      </c>
      <c r="E281" s="148" t="s">
        <v>458</v>
      </c>
      <c r="F281" s="148">
        <v>295</v>
      </c>
      <c r="G281" s="147"/>
      <c r="H281" s="147"/>
      <c r="I281" s="148"/>
      <c r="J281" s="149">
        <v>1018</v>
      </c>
      <c r="K281" s="149">
        <v>1250</v>
      </c>
      <c r="L281" s="147" t="s">
        <v>22</v>
      </c>
      <c r="M281" s="146"/>
      <c r="N281" s="151">
        <v>16.3</v>
      </c>
      <c r="O281" s="148" t="s">
        <v>232</v>
      </c>
      <c r="P281" s="128">
        <f>IFERROR(VLOOKUP(L281,NiceHash!$S$3:$W$33,4,FALSE)*N281,0)</f>
        <v>0.47566918962990007</v>
      </c>
      <c r="Q281" s="121"/>
      <c r="R281" s="120"/>
      <c r="S281" s="128">
        <f>IFERROR(VLOOKUP(M281,NiceHash!$S$3:$W$33,4,FALSE)*Q281,0)</f>
        <v>0</v>
      </c>
      <c r="T281" s="132">
        <f t="shared" si="4"/>
        <v>0.47566918962990007</v>
      </c>
      <c r="U281" s="124"/>
      <c r="V281" s="136"/>
      <c r="X281" s="138"/>
      <c r="Y281" s="138" t="s">
        <v>343</v>
      </c>
      <c r="Z281" s="138">
        <v>15.12</v>
      </c>
    </row>
    <row r="282" spans="1:26" x14ac:dyDescent="0.25">
      <c r="A282" s="146" t="s">
        <v>284</v>
      </c>
      <c r="B282" s="147" t="s">
        <v>344</v>
      </c>
      <c r="C282" s="146" t="s">
        <v>285</v>
      </c>
      <c r="D282" s="147" t="s">
        <v>293</v>
      </c>
      <c r="E282" s="148" t="s">
        <v>458</v>
      </c>
      <c r="F282" s="148">
        <v>295</v>
      </c>
      <c r="G282" s="147"/>
      <c r="H282" s="147"/>
      <c r="I282" s="148"/>
      <c r="J282" s="149">
        <v>1018</v>
      </c>
      <c r="K282" s="149">
        <v>1250</v>
      </c>
      <c r="L282" s="147" t="s">
        <v>16</v>
      </c>
      <c r="M282" s="146"/>
      <c r="N282" s="152">
        <v>400</v>
      </c>
      <c r="O282" s="148" t="s">
        <v>223</v>
      </c>
      <c r="P282" s="128">
        <f>IFERROR(VLOOKUP(L282,NiceHash!$S$3:$W$33,4,FALSE)*N282,0)</f>
        <v>0.37691906039999995</v>
      </c>
      <c r="Q282" s="121"/>
      <c r="R282" s="120"/>
      <c r="S282" s="128">
        <f>IFERROR(VLOOKUP(M282,NiceHash!$S$3:$W$33,4,FALSE)*Q282,0)</f>
        <v>0</v>
      </c>
      <c r="T282" s="132">
        <f t="shared" si="4"/>
        <v>0.37691906039999995</v>
      </c>
      <c r="U282" s="124"/>
      <c r="V282" s="136"/>
      <c r="X282" s="138"/>
      <c r="Y282" s="138" t="s">
        <v>343</v>
      </c>
      <c r="Z282" s="138">
        <v>36997</v>
      </c>
    </row>
    <row r="283" spans="1:26" x14ac:dyDescent="0.25">
      <c r="A283" s="146" t="s">
        <v>284</v>
      </c>
      <c r="B283" s="147" t="s">
        <v>311</v>
      </c>
      <c r="C283" s="146" t="s">
        <v>285</v>
      </c>
      <c r="D283" s="147" t="s">
        <v>293</v>
      </c>
      <c r="E283" s="148" t="s">
        <v>458</v>
      </c>
      <c r="F283" s="148">
        <v>295</v>
      </c>
      <c r="G283" s="147"/>
      <c r="H283" s="147"/>
      <c r="I283" s="148"/>
      <c r="J283" s="149">
        <v>1018</v>
      </c>
      <c r="K283" s="149">
        <v>1250</v>
      </c>
      <c r="L283" s="147" t="s">
        <v>16</v>
      </c>
      <c r="M283" s="146"/>
      <c r="N283" s="152">
        <v>400</v>
      </c>
      <c r="O283" s="148" t="s">
        <v>223</v>
      </c>
      <c r="P283" s="128">
        <f>IFERROR(VLOOKUP(L283,NiceHash!$S$3:$W$33,4,FALSE)*N283,0)</f>
        <v>0.37691906039999995</v>
      </c>
      <c r="Q283" s="121"/>
      <c r="R283" s="120"/>
      <c r="S283" s="128">
        <f>IFERROR(VLOOKUP(M283,NiceHash!$S$3:$W$33,4,FALSE)*Q283,0)</f>
        <v>0</v>
      </c>
      <c r="T283" s="132">
        <f t="shared" si="4"/>
        <v>0.37691906039999995</v>
      </c>
      <c r="U283" s="124"/>
      <c r="V283" s="136"/>
      <c r="X283" s="138"/>
      <c r="Y283" s="138" t="s">
        <v>343</v>
      </c>
      <c r="Z283" s="138">
        <v>36997</v>
      </c>
    </row>
    <row r="284" spans="1:26" x14ac:dyDescent="0.25">
      <c r="A284" s="146" t="s">
        <v>284</v>
      </c>
      <c r="B284" s="147" t="s">
        <v>344</v>
      </c>
      <c r="C284" s="146" t="s">
        <v>285</v>
      </c>
      <c r="D284" s="147" t="s">
        <v>293</v>
      </c>
      <c r="E284" s="148" t="s">
        <v>458</v>
      </c>
      <c r="F284" s="148">
        <v>295</v>
      </c>
      <c r="G284" s="147"/>
      <c r="H284" s="147"/>
      <c r="I284" s="148"/>
      <c r="J284" s="149">
        <v>1018</v>
      </c>
      <c r="K284" s="149">
        <v>1250</v>
      </c>
      <c r="L284" s="147" t="s">
        <v>20</v>
      </c>
      <c r="M284" s="146"/>
      <c r="N284" s="154">
        <v>20</v>
      </c>
      <c r="O284" s="148" t="s">
        <v>232</v>
      </c>
      <c r="P284" s="128">
        <f>IFERROR(VLOOKUP(L284,NiceHash!$S$3:$W$33,4,FALSE)*N284,0)</f>
        <v>1.12235967E-2</v>
      </c>
      <c r="Q284" s="121"/>
      <c r="R284" s="120"/>
      <c r="S284" s="128">
        <f>IFERROR(VLOOKUP(M284,NiceHash!$S$3:$W$33,4,FALSE)*Q284,0)</f>
        <v>0</v>
      </c>
      <c r="T284" s="132">
        <f t="shared" si="4"/>
        <v>1.12235967E-2</v>
      </c>
      <c r="U284" s="124"/>
      <c r="V284" s="136"/>
      <c r="X284" s="138"/>
      <c r="Y284" s="138" t="s">
        <v>343</v>
      </c>
      <c r="Z284" s="138">
        <v>15.12</v>
      </c>
    </row>
    <row r="285" spans="1:26" x14ac:dyDescent="0.25">
      <c r="A285" s="146" t="s">
        <v>284</v>
      </c>
      <c r="B285" s="147" t="s">
        <v>344</v>
      </c>
      <c r="C285" s="146" t="s">
        <v>285</v>
      </c>
      <c r="D285" s="147" t="s">
        <v>293</v>
      </c>
      <c r="E285" s="148" t="s">
        <v>458</v>
      </c>
      <c r="F285" s="148">
        <v>295</v>
      </c>
      <c r="G285" s="147"/>
      <c r="H285" s="147"/>
      <c r="I285" s="148"/>
      <c r="J285" s="149">
        <v>1018</v>
      </c>
      <c r="K285" s="149">
        <v>1250</v>
      </c>
      <c r="L285" s="147" t="s">
        <v>19</v>
      </c>
      <c r="M285" s="146"/>
      <c r="N285" s="154">
        <v>15.5</v>
      </c>
      <c r="O285" s="148" t="s">
        <v>232</v>
      </c>
      <c r="P285" s="128">
        <f>IFERROR(VLOOKUP(L285,NiceHash!$S$3:$W$33,4,FALSE)*N285,0)</f>
        <v>1.6032383041499999E-2</v>
      </c>
      <c r="Q285" s="121"/>
      <c r="R285" s="120"/>
      <c r="S285" s="128">
        <f>IFERROR(VLOOKUP(M285,NiceHash!$S$3:$W$33,4,FALSE)*Q285,0)</f>
        <v>0</v>
      </c>
      <c r="T285" s="132">
        <f t="shared" si="4"/>
        <v>1.6032383041499999E-2</v>
      </c>
      <c r="U285" s="124"/>
      <c r="V285" s="136"/>
      <c r="X285" s="138"/>
      <c r="Y285" s="138" t="s">
        <v>343</v>
      </c>
      <c r="Z285" s="138">
        <v>36997</v>
      </c>
    </row>
    <row r="286" spans="1:26" x14ac:dyDescent="0.25">
      <c r="A286" s="146" t="s">
        <v>284</v>
      </c>
      <c r="B286" s="147" t="s">
        <v>311</v>
      </c>
      <c r="C286" s="146" t="s">
        <v>285</v>
      </c>
      <c r="D286" s="147" t="s">
        <v>293</v>
      </c>
      <c r="E286" s="148" t="s">
        <v>458</v>
      </c>
      <c r="F286" s="148">
        <v>295</v>
      </c>
      <c r="G286" s="147"/>
      <c r="H286" s="147"/>
      <c r="I286" s="148"/>
      <c r="J286" s="149">
        <v>1018</v>
      </c>
      <c r="K286" s="149">
        <v>1250</v>
      </c>
      <c r="L286" s="147" t="s">
        <v>11</v>
      </c>
      <c r="M286" s="146"/>
      <c r="N286" s="151">
        <v>15</v>
      </c>
      <c r="O286" s="148" t="s">
        <v>232</v>
      </c>
      <c r="P286" s="128">
        <f>IFERROR(VLOOKUP(L286,NiceHash!$S$3:$W$33,4,FALSE)*N286,0)</f>
        <v>2.1801231E-3</v>
      </c>
      <c r="Q286" s="121"/>
      <c r="R286" s="120"/>
      <c r="S286" s="128">
        <f>IFERROR(VLOOKUP(M286,NiceHash!$S$3:$W$33,4,FALSE)*Q286,0)</f>
        <v>0</v>
      </c>
      <c r="T286" s="132">
        <f t="shared" si="4"/>
        <v>2.1801231E-3</v>
      </c>
      <c r="U286" s="124"/>
      <c r="V286" s="136"/>
      <c r="X286" s="138"/>
      <c r="Y286" s="138" t="s">
        <v>343</v>
      </c>
      <c r="Z286" s="138">
        <v>36997</v>
      </c>
    </row>
    <row r="287" spans="1:26" x14ac:dyDescent="0.25">
      <c r="A287" s="146" t="s">
        <v>284</v>
      </c>
      <c r="B287" s="147" t="s">
        <v>344</v>
      </c>
      <c r="C287" s="146" t="s">
        <v>285</v>
      </c>
      <c r="D287" s="147" t="s">
        <v>293</v>
      </c>
      <c r="E287" s="148" t="s">
        <v>458</v>
      </c>
      <c r="F287" s="148">
        <v>295</v>
      </c>
      <c r="G287" s="147"/>
      <c r="H287" s="147"/>
      <c r="I287" s="148"/>
      <c r="J287" s="149">
        <v>1018</v>
      </c>
      <c r="K287" s="149">
        <v>1250</v>
      </c>
      <c r="L287" s="147" t="s">
        <v>12</v>
      </c>
      <c r="M287" s="146"/>
      <c r="N287" s="151">
        <v>6.5</v>
      </c>
      <c r="O287" s="148" t="s">
        <v>232</v>
      </c>
      <c r="P287" s="128">
        <f>IFERROR(VLOOKUP(L287,NiceHash!$S$3:$W$33,4,FALSE)*N287,0)</f>
        <v>1.57453335E-2</v>
      </c>
      <c r="Q287" s="121"/>
      <c r="R287" s="120"/>
      <c r="S287" s="128">
        <f>IFERROR(VLOOKUP(M287,NiceHash!$S$3:$W$33,4,FALSE)*Q287,0)</f>
        <v>0</v>
      </c>
      <c r="T287" s="132">
        <f t="shared" si="4"/>
        <v>1.57453335E-2</v>
      </c>
      <c r="U287" s="124"/>
      <c r="V287" s="136"/>
      <c r="X287" s="138"/>
      <c r="Y287" s="138" t="s">
        <v>343</v>
      </c>
      <c r="Z287" s="138">
        <v>36997</v>
      </c>
    </row>
    <row r="288" spans="1:26" x14ac:dyDescent="0.25">
      <c r="A288" s="146" t="s">
        <v>284</v>
      </c>
      <c r="B288" s="147" t="s">
        <v>551</v>
      </c>
      <c r="C288" s="146" t="s">
        <v>285</v>
      </c>
      <c r="D288" s="147" t="s">
        <v>293</v>
      </c>
      <c r="E288" s="148" t="s">
        <v>458</v>
      </c>
      <c r="F288" s="148">
        <v>370</v>
      </c>
      <c r="G288" s="147"/>
      <c r="H288" s="147"/>
      <c r="I288" s="148"/>
      <c r="J288" s="149">
        <v>1150</v>
      </c>
      <c r="K288" s="149">
        <v>1500</v>
      </c>
      <c r="L288" s="153" t="s">
        <v>131</v>
      </c>
      <c r="M288" s="146"/>
      <c r="N288" s="154">
        <v>17.3</v>
      </c>
      <c r="O288" s="148" t="s">
        <v>232</v>
      </c>
      <c r="P288" s="128">
        <f>IFERROR(VLOOKUP(L288,NiceHash!$S$3:$W$33,4,FALSE)*N288,0)</f>
        <v>0.7124157819000001</v>
      </c>
      <c r="Q288" s="121"/>
      <c r="R288" s="120"/>
      <c r="S288" s="128">
        <f>IFERROR(VLOOKUP(M288,NiceHash!$S$3:$W$33,4,FALSE)*Q288,0)</f>
        <v>0</v>
      </c>
      <c r="T288" s="132">
        <f t="shared" si="4"/>
        <v>0.7124157819000001</v>
      </c>
      <c r="U288" s="124"/>
      <c r="V288" s="136"/>
      <c r="X288" s="138"/>
      <c r="Y288" s="138" t="s">
        <v>552</v>
      </c>
      <c r="Z288" s="138" t="s">
        <v>553</v>
      </c>
    </row>
    <row r="289" spans="1:26" x14ac:dyDescent="0.25">
      <c r="A289" s="146" t="s">
        <v>284</v>
      </c>
      <c r="B289" s="147" t="s">
        <v>336</v>
      </c>
      <c r="C289" s="146" t="s">
        <v>285</v>
      </c>
      <c r="D289" s="147" t="s">
        <v>293</v>
      </c>
      <c r="E289" s="148" t="s">
        <v>458</v>
      </c>
      <c r="F289" s="148" t="s">
        <v>154</v>
      </c>
      <c r="G289" s="147" t="s">
        <v>554</v>
      </c>
      <c r="H289" s="147"/>
      <c r="I289" s="148"/>
      <c r="J289" s="149">
        <v>1100</v>
      </c>
      <c r="K289" s="149">
        <v>1500</v>
      </c>
      <c r="L289" s="153" t="s">
        <v>131</v>
      </c>
      <c r="M289" s="146"/>
      <c r="N289" s="154">
        <v>20.97</v>
      </c>
      <c r="O289" s="148" t="s">
        <v>232</v>
      </c>
      <c r="P289" s="128">
        <f>IFERROR(VLOOKUP(L289,NiceHash!$S$3:$W$33,4,FALSE)*N289,0)</f>
        <v>0.86354675990999996</v>
      </c>
      <c r="Q289" s="121"/>
      <c r="R289" s="120"/>
      <c r="S289" s="128">
        <f>IFERROR(VLOOKUP(M289,NiceHash!$S$3:$W$33,4,FALSE)*Q289,0)</f>
        <v>0</v>
      </c>
      <c r="T289" s="132">
        <f t="shared" si="4"/>
        <v>0.86354675990999996</v>
      </c>
      <c r="U289" s="124">
        <v>145</v>
      </c>
      <c r="V289" s="136"/>
      <c r="X289" s="138"/>
      <c r="Y289" s="138" t="s">
        <v>327</v>
      </c>
      <c r="Z289" s="138" t="s">
        <v>358</v>
      </c>
    </row>
    <row r="290" spans="1:26" x14ac:dyDescent="0.25">
      <c r="A290" s="146" t="s">
        <v>284</v>
      </c>
      <c r="B290" s="147" t="s">
        <v>311</v>
      </c>
      <c r="C290" s="146" t="s">
        <v>285</v>
      </c>
      <c r="D290" s="147" t="s">
        <v>293</v>
      </c>
      <c r="E290" s="148" t="s">
        <v>458</v>
      </c>
      <c r="F290" s="148" t="s">
        <v>154</v>
      </c>
      <c r="G290" s="147" t="s">
        <v>555</v>
      </c>
      <c r="H290" s="147"/>
      <c r="I290" s="148"/>
      <c r="J290" s="149">
        <v>1010</v>
      </c>
      <c r="K290" s="149">
        <v>1500</v>
      </c>
      <c r="L290" s="153" t="s">
        <v>131</v>
      </c>
      <c r="M290" s="146"/>
      <c r="N290" s="154">
        <v>19</v>
      </c>
      <c r="O290" s="148" t="s">
        <v>232</v>
      </c>
      <c r="P290" s="128">
        <f>IFERROR(VLOOKUP(L290,NiceHash!$S$3:$W$33,4,FALSE)*N290,0)</f>
        <v>0.78242195700000006</v>
      </c>
      <c r="Q290" s="121"/>
      <c r="R290" s="120"/>
      <c r="S290" s="128">
        <f>IFERROR(VLOOKUP(M290,NiceHash!$S$3:$W$33,4,FALSE)*Q290,0)</f>
        <v>0</v>
      </c>
      <c r="T290" s="132">
        <f t="shared" si="4"/>
        <v>0.78242195700000006</v>
      </c>
      <c r="U290" s="124">
        <v>145</v>
      </c>
      <c r="V290" s="136"/>
      <c r="X290" s="138"/>
      <c r="Y290" s="138" t="s">
        <v>419</v>
      </c>
      <c r="Z290" s="138" t="s">
        <v>339</v>
      </c>
    </row>
    <row r="291" spans="1:26" x14ac:dyDescent="0.25">
      <c r="A291" s="146" t="s">
        <v>284</v>
      </c>
      <c r="B291" s="147" t="s">
        <v>311</v>
      </c>
      <c r="C291" s="146" t="s">
        <v>285</v>
      </c>
      <c r="D291" s="147" t="s">
        <v>293</v>
      </c>
      <c r="E291" s="148" t="s">
        <v>458</v>
      </c>
      <c r="F291" s="148" t="s">
        <v>154</v>
      </c>
      <c r="G291" s="147" t="s">
        <v>555</v>
      </c>
      <c r="H291" s="147"/>
      <c r="I291" s="148"/>
      <c r="J291" s="149">
        <v>1000</v>
      </c>
      <c r="K291" s="149">
        <v>1500</v>
      </c>
      <c r="L291" s="153" t="s">
        <v>131</v>
      </c>
      <c r="M291" s="146"/>
      <c r="N291" s="154">
        <v>20</v>
      </c>
      <c r="O291" s="148" t="s">
        <v>232</v>
      </c>
      <c r="P291" s="128">
        <f>IFERROR(VLOOKUP(L291,NiceHash!$S$3:$W$33,4,FALSE)*N291,0)</f>
        <v>0.82360206000000002</v>
      </c>
      <c r="Q291" s="121"/>
      <c r="R291" s="120"/>
      <c r="S291" s="128">
        <f>IFERROR(VLOOKUP(M291,NiceHash!$S$3:$W$33,4,FALSE)*Q291,0)</f>
        <v>0</v>
      </c>
      <c r="T291" s="132">
        <f t="shared" si="4"/>
        <v>0.82360206000000002</v>
      </c>
      <c r="U291" s="124">
        <v>145</v>
      </c>
      <c r="V291" s="136"/>
      <c r="X291" s="138"/>
      <c r="Y291" s="138" t="s">
        <v>556</v>
      </c>
      <c r="Z291" s="138" t="s">
        <v>365</v>
      </c>
    </row>
    <row r="292" spans="1:26" x14ac:dyDescent="0.25">
      <c r="A292" s="146" t="s">
        <v>284</v>
      </c>
      <c r="B292" s="147" t="s">
        <v>311</v>
      </c>
      <c r="C292" s="146" t="s">
        <v>285</v>
      </c>
      <c r="D292" s="147" t="s">
        <v>293</v>
      </c>
      <c r="E292" s="148" t="s">
        <v>458</v>
      </c>
      <c r="F292" s="148" t="s">
        <v>154</v>
      </c>
      <c r="G292" s="147" t="s">
        <v>557</v>
      </c>
      <c r="H292" s="147"/>
      <c r="I292" s="148"/>
      <c r="J292" s="149">
        <v>990</v>
      </c>
      <c r="K292" s="149">
        <v>1425</v>
      </c>
      <c r="L292" s="153" t="s">
        <v>131</v>
      </c>
      <c r="M292" s="146"/>
      <c r="N292" s="154">
        <v>20</v>
      </c>
      <c r="O292" s="148" t="s">
        <v>232</v>
      </c>
      <c r="P292" s="128">
        <f>IFERROR(VLOOKUP(L292,NiceHash!$S$3:$W$33,4,FALSE)*N292,0)</f>
        <v>0.82360206000000002</v>
      </c>
      <c r="Q292" s="121"/>
      <c r="R292" s="120"/>
      <c r="S292" s="128">
        <f>IFERROR(VLOOKUP(M292,NiceHash!$S$3:$W$33,4,FALSE)*Q292,0)</f>
        <v>0</v>
      </c>
      <c r="T292" s="132">
        <f t="shared" si="4"/>
        <v>0.82360206000000002</v>
      </c>
      <c r="U292" s="124">
        <v>145</v>
      </c>
      <c r="V292" s="136"/>
      <c r="X292" s="138"/>
      <c r="Y292" s="138" t="s">
        <v>303</v>
      </c>
      <c r="Z292" s="138">
        <v>15.7</v>
      </c>
    </row>
    <row r="293" spans="1:26" x14ac:dyDescent="0.25">
      <c r="A293" s="146" t="s">
        <v>284</v>
      </c>
      <c r="B293" s="147" t="s">
        <v>297</v>
      </c>
      <c r="C293" s="146" t="s">
        <v>285</v>
      </c>
      <c r="D293" s="147" t="s">
        <v>293</v>
      </c>
      <c r="E293" s="148" t="s">
        <v>458</v>
      </c>
      <c r="F293" s="148" t="s">
        <v>154</v>
      </c>
      <c r="G293" s="147" t="s">
        <v>422</v>
      </c>
      <c r="H293" s="147"/>
      <c r="I293" s="148" t="s">
        <v>152</v>
      </c>
      <c r="J293" s="149">
        <v>1060</v>
      </c>
      <c r="K293" s="149">
        <v>6100</v>
      </c>
      <c r="L293" s="153" t="s">
        <v>131</v>
      </c>
      <c r="M293" s="146"/>
      <c r="N293" s="154">
        <v>27</v>
      </c>
      <c r="O293" s="148" t="s">
        <v>232</v>
      </c>
      <c r="P293" s="128">
        <f>IFERROR(VLOOKUP(L293,NiceHash!$S$3:$W$33,4,FALSE)*N293,0)</f>
        <v>1.1118627810000001</v>
      </c>
      <c r="Q293" s="121"/>
      <c r="R293" s="120"/>
      <c r="S293" s="128">
        <f>IFERROR(VLOOKUP(M293,NiceHash!$S$3:$W$33,4,FALSE)*Q293,0)</f>
        <v>0</v>
      </c>
      <c r="T293" s="132">
        <f t="shared" si="4"/>
        <v>1.1118627810000001</v>
      </c>
      <c r="U293" s="124">
        <v>145</v>
      </c>
      <c r="V293" s="136"/>
      <c r="X293" s="138"/>
      <c r="Y293" s="138" t="s">
        <v>419</v>
      </c>
      <c r="Z293" s="138" t="s">
        <v>354</v>
      </c>
    </row>
    <row r="294" spans="1:26" x14ac:dyDescent="0.25">
      <c r="A294" s="146" t="s">
        <v>284</v>
      </c>
      <c r="B294" s="147" t="s">
        <v>324</v>
      </c>
      <c r="C294" s="146" t="s">
        <v>285</v>
      </c>
      <c r="D294" s="147" t="s">
        <v>293</v>
      </c>
      <c r="E294" s="148" t="s">
        <v>458</v>
      </c>
      <c r="F294" s="148" t="s">
        <v>154</v>
      </c>
      <c r="G294" s="147" t="s">
        <v>558</v>
      </c>
      <c r="H294" s="147"/>
      <c r="I294" s="148" t="s">
        <v>158</v>
      </c>
      <c r="J294" s="149">
        <v>990</v>
      </c>
      <c r="K294" s="149">
        <v>1375</v>
      </c>
      <c r="L294" s="153" t="s">
        <v>131</v>
      </c>
      <c r="M294" s="146"/>
      <c r="N294" s="154">
        <v>19</v>
      </c>
      <c r="O294" s="148" t="s">
        <v>232</v>
      </c>
      <c r="P294" s="128">
        <f>IFERROR(VLOOKUP(L294,NiceHash!$S$3:$W$33,4,FALSE)*N294,0)</f>
        <v>0.78242195700000006</v>
      </c>
      <c r="Q294" s="121"/>
      <c r="R294" s="120"/>
      <c r="S294" s="128">
        <f>IFERROR(VLOOKUP(M294,NiceHash!$S$3:$W$33,4,FALSE)*Q294,0)</f>
        <v>0</v>
      </c>
      <c r="T294" s="132">
        <f t="shared" si="4"/>
        <v>0.78242195700000006</v>
      </c>
      <c r="U294" s="124">
        <v>145</v>
      </c>
      <c r="V294" s="136"/>
      <c r="X294" s="138"/>
      <c r="Y294" s="138" t="s">
        <v>303</v>
      </c>
      <c r="Z294" s="138" t="s">
        <v>494</v>
      </c>
    </row>
    <row r="295" spans="1:26" x14ac:dyDescent="0.25">
      <c r="A295" s="146" t="s">
        <v>284</v>
      </c>
      <c r="B295" s="147" t="s">
        <v>292</v>
      </c>
      <c r="C295" s="146" t="s">
        <v>285</v>
      </c>
      <c r="D295" s="147" t="s">
        <v>293</v>
      </c>
      <c r="E295" s="148" t="s">
        <v>458</v>
      </c>
      <c r="F295" s="148" t="s">
        <v>154</v>
      </c>
      <c r="G295" s="147" t="s">
        <v>426</v>
      </c>
      <c r="H295" s="147"/>
      <c r="I295" s="148"/>
      <c r="J295" s="149">
        <v>1010</v>
      </c>
      <c r="K295" s="149">
        <v>1450</v>
      </c>
      <c r="L295" s="147" t="s">
        <v>289</v>
      </c>
      <c r="M295" s="146"/>
      <c r="N295" s="150">
        <v>0.93</v>
      </c>
      <c r="O295" s="148" t="s">
        <v>115</v>
      </c>
      <c r="P295" s="128">
        <f>IFERROR(VLOOKUP(L295,NiceHash!$S$3:$W$33,4,FALSE)*N295,0)</f>
        <v>5.6319846749999999E-2</v>
      </c>
      <c r="Q295" s="121"/>
      <c r="R295" s="120"/>
      <c r="S295" s="128">
        <f>IFERROR(VLOOKUP(M295,NiceHash!$S$3:$W$33,4,FALSE)*Q295,0)</f>
        <v>0</v>
      </c>
      <c r="T295" s="132">
        <f t="shared" si="4"/>
        <v>5.6319846749999999E-2</v>
      </c>
      <c r="U295" s="124"/>
      <c r="V295" s="136"/>
      <c r="X295" s="138"/>
      <c r="Y295" s="138" t="s">
        <v>303</v>
      </c>
      <c r="Z295" s="138" t="s">
        <v>304</v>
      </c>
    </row>
    <row r="296" spans="1:26" x14ac:dyDescent="0.25">
      <c r="A296" s="146" t="s">
        <v>284</v>
      </c>
      <c r="B296" s="147" t="s">
        <v>292</v>
      </c>
      <c r="C296" s="146" t="s">
        <v>285</v>
      </c>
      <c r="D296" s="147" t="s">
        <v>293</v>
      </c>
      <c r="E296" s="148" t="s">
        <v>458</v>
      </c>
      <c r="F296" s="148" t="s">
        <v>154</v>
      </c>
      <c r="G296" s="147" t="s">
        <v>426</v>
      </c>
      <c r="H296" s="147"/>
      <c r="I296" s="148"/>
      <c r="J296" s="149">
        <v>1010</v>
      </c>
      <c r="K296" s="149">
        <v>5800</v>
      </c>
      <c r="L296" s="153" t="s">
        <v>131</v>
      </c>
      <c r="M296" s="146"/>
      <c r="N296" s="154">
        <v>20.5</v>
      </c>
      <c r="O296" s="148" t="s">
        <v>232</v>
      </c>
      <c r="P296" s="128">
        <f>IFERROR(VLOOKUP(L296,NiceHash!$S$3:$W$33,4,FALSE)*N296,0)</f>
        <v>0.84419211150000006</v>
      </c>
      <c r="Q296" s="121"/>
      <c r="R296" s="120"/>
      <c r="S296" s="128">
        <f>IFERROR(VLOOKUP(M296,NiceHash!$S$3:$W$33,4,FALSE)*Q296,0)</f>
        <v>0</v>
      </c>
      <c r="T296" s="132">
        <f t="shared" si="4"/>
        <v>0.84419211150000006</v>
      </c>
      <c r="U296" s="124">
        <v>145</v>
      </c>
      <c r="V296" s="136"/>
      <c r="X296" s="138"/>
      <c r="Y296" s="138" t="s">
        <v>380</v>
      </c>
      <c r="Z296" s="138" t="s">
        <v>315</v>
      </c>
    </row>
    <row r="297" spans="1:26" x14ac:dyDescent="0.25">
      <c r="A297" s="146" t="s">
        <v>284</v>
      </c>
      <c r="B297" s="147" t="s">
        <v>292</v>
      </c>
      <c r="C297" s="146" t="s">
        <v>285</v>
      </c>
      <c r="D297" s="147" t="s">
        <v>293</v>
      </c>
      <c r="E297" s="148" t="s">
        <v>458</v>
      </c>
      <c r="F297" s="148" t="s">
        <v>154</v>
      </c>
      <c r="G297" s="147" t="s">
        <v>426</v>
      </c>
      <c r="H297" s="147"/>
      <c r="I297" s="148"/>
      <c r="J297" s="149">
        <v>1000</v>
      </c>
      <c r="K297" s="149">
        <v>1500</v>
      </c>
      <c r="L297" s="153" t="s">
        <v>131</v>
      </c>
      <c r="M297" s="146"/>
      <c r="N297" s="154">
        <v>20.7</v>
      </c>
      <c r="O297" s="148" t="s">
        <v>232</v>
      </c>
      <c r="P297" s="128">
        <f>IFERROR(VLOOKUP(L297,NiceHash!$S$3:$W$33,4,FALSE)*N297,0)</f>
        <v>0.85242813210000001</v>
      </c>
      <c r="Q297" s="121"/>
      <c r="R297" s="120"/>
      <c r="S297" s="128">
        <f>IFERROR(VLOOKUP(M297,NiceHash!$S$3:$W$33,4,FALSE)*Q297,0)</f>
        <v>0</v>
      </c>
      <c r="T297" s="132">
        <f t="shared" si="4"/>
        <v>0.85242813210000001</v>
      </c>
      <c r="U297" s="124">
        <v>145</v>
      </c>
      <c r="V297" s="136"/>
      <c r="X297" s="138"/>
      <c r="Y297" s="138" t="s">
        <v>312</v>
      </c>
      <c r="Z297" s="138" t="s">
        <v>559</v>
      </c>
    </row>
    <row r="298" spans="1:26" x14ac:dyDescent="0.25">
      <c r="A298" s="146" t="s">
        <v>284</v>
      </c>
      <c r="B298" s="147" t="s">
        <v>292</v>
      </c>
      <c r="C298" s="146" t="s">
        <v>285</v>
      </c>
      <c r="D298" s="147" t="s">
        <v>293</v>
      </c>
      <c r="E298" s="148" t="s">
        <v>458</v>
      </c>
      <c r="F298" s="148" t="s">
        <v>154</v>
      </c>
      <c r="G298" s="147" t="s">
        <v>426</v>
      </c>
      <c r="H298" s="147"/>
      <c r="I298" s="148"/>
      <c r="J298" s="149">
        <v>1050</v>
      </c>
      <c r="K298" s="149">
        <v>1050</v>
      </c>
      <c r="L298" s="153" t="s">
        <v>131</v>
      </c>
      <c r="M298" s="146"/>
      <c r="N298" s="154">
        <v>20</v>
      </c>
      <c r="O298" s="148" t="s">
        <v>232</v>
      </c>
      <c r="P298" s="128">
        <f>IFERROR(VLOOKUP(L298,NiceHash!$S$3:$W$33,4,FALSE)*N298,0)</f>
        <v>0.82360206000000002</v>
      </c>
      <c r="Q298" s="121"/>
      <c r="R298" s="120"/>
      <c r="S298" s="128">
        <f>IFERROR(VLOOKUP(M298,NiceHash!$S$3:$W$33,4,FALSE)*Q298,0)</f>
        <v>0</v>
      </c>
      <c r="T298" s="132">
        <f t="shared" si="4"/>
        <v>0.82360206000000002</v>
      </c>
      <c r="U298" s="124">
        <v>145</v>
      </c>
      <c r="V298" s="136"/>
      <c r="X298" s="138"/>
      <c r="Y298" s="138" t="s">
        <v>560</v>
      </c>
      <c r="Z298" s="138" t="s">
        <v>561</v>
      </c>
    </row>
    <row r="299" spans="1:26" x14ac:dyDescent="0.25">
      <c r="A299" s="146" t="s">
        <v>284</v>
      </c>
      <c r="B299" s="147" t="s">
        <v>292</v>
      </c>
      <c r="C299" s="146" t="s">
        <v>285</v>
      </c>
      <c r="D299" s="147" t="s">
        <v>293</v>
      </c>
      <c r="E299" s="148" t="s">
        <v>458</v>
      </c>
      <c r="F299" s="148" t="s">
        <v>154</v>
      </c>
      <c r="G299" s="147" t="s">
        <v>426</v>
      </c>
      <c r="H299" s="147"/>
      <c r="I299" s="148"/>
      <c r="J299" s="149">
        <v>1040</v>
      </c>
      <c r="K299" s="149">
        <v>1500</v>
      </c>
      <c r="L299" s="153" t="s">
        <v>131</v>
      </c>
      <c r="M299" s="146"/>
      <c r="N299" s="154">
        <v>20</v>
      </c>
      <c r="O299" s="148" t="s">
        <v>232</v>
      </c>
      <c r="P299" s="128">
        <f>IFERROR(VLOOKUP(L299,NiceHash!$S$3:$W$33,4,FALSE)*N299,0)</f>
        <v>0.82360206000000002</v>
      </c>
      <c r="Q299" s="121"/>
      <c r="R299" s="120"/>
      <c r="S299" s="128">
        <f>IFERROR(VLOOKUP(M299,NiceHash!$S$3:$W$33,4,FALSE)*Q299,0)</f>
        <v>0</v>
      </c>
      <c r="T299" s="132">
        <f t="shared" si="4"/>
        <v>0.82360206000000002</v>
      </c>
      <c r="U299" s="124">
        <v>145</v>
      </c>
      <c r="V299" s="136"/>
      <c r="X299" s="138"/>
      <c r="Y299" s="138" t="s">
        <v>533</v>
      </c>
      <c r="Z299" s="138" t="s">
        <v>423</v>
      </c>
    </row>
    <row r="300" spans="1:26" x14ac:dyDescent="0.25">
      <c r="A300" s="146" t="s">
        <v>284</v>
      </c>
      <c r="B300" s="147" t="s">
        <v>331</v>
      </c>
      <c r="C300" s="146" t="s">
        <v>285</v>
      </c>
      <c r="D300" s="147" t="s">
        <v>293</v>
      </c>
      <c r="E300" s="148" t="s">
        <v>458</v>
      </c>
      <c r="F300" s="148" t="s">
        <v>154</v>
      </c>
      <c r="G300" s="147" t="s">
        <v>562</v>
      </c>
      <c r="H300" s="147"/>
      <c r="I300" s="148"/>
      <c r="J300" s="149">
        <v>940</v>
      </c>
      <c r="K300" s="149">
        <v>1500</v>
      </c>
      <c r="L300" s="153" t="s">
        <v>131</v>
      </c>
      <c r="M300" s="146"/>
      <c r="N300" s="154">
        <v>21.3</v>
      </c>
      <c r="O300" s="148" t="s">
        <v>232</v>
      </c>
      <c r="P300" s="128">
        <f>IFERROR(VLOOKUP(L300,NiceHash!$S$3:$W$33,4,FALSE)*N300,0)</f>
        <v>0.87713619390000008</v>
      </c>
      <c r="Q300" s="121"/>
      <c r="R300" s="120"/>
      <c r="S300" s="128">
        <f>IFERROR(VLOOKUP(M300,NiceHash!$S$3:$W$33,4,FALSE)*Q300,0)</f>
        <v>0</v>
      </c>
      <c r="T300" s="132">
        <f t="shared" si="4"/>
        <v>0.87713619390000008</v>
      </c>
      <c r="U300" s="124">
        <v>145</v>
      </c>
      <c r="V300" s="136"/>
      <c r="X300" s="138"/>
      <c r="Y300" s="138" t="s">
        <v>303</v>
      </c>
      <c r="Z300" s="138" t="s">
        <v>563</v>
      </c>
    </row>
    <row r="301" spans="1:26" x14ac:dyDescent="0.25">
      <c r="A301" s="146" t="s">
        <v>284</v>
      </c>
      <c r="B301" s="147" t="s">
        <v>344</v>
      </c>
      <c r="C301" s="146" t="s">
        <v>285</v>
      </c>
      <c r="D301" s="147" t="s">
        <v>293</v>
      </c>
      <c r="E301" s="148" t="s">
        <v>458</v>
      </c>
      <c r="F301" s="148" t="s">
        <v>154</v>
      </c>
      <c r="G301" s="147" t="s">
        <v>429</v>
      </c>
      <c r="H301" s="147"/>
      <c r="I301" s="148"/>
      <c r="J301" s="149">
        <v>970</v>
      </c>
      <c r="K301" s="149">
        <v>1425</v>
      </c>
      <c r="L301" s="147" t="s">
        <v>289</v>
      </c>
      <c r="M301" s="146"/>
      <c r="N301" s="150">
        <v>1.272</v>
      </c>
      <c r="O301" s="148" t="s">
        <v>115</v>
      </c>
      <c r="P301" s="128">
        <f>IFERROR(VLOOKUP(L301,NiceHash!$S$3:$W$33,4,FALSE)*N301,0)</f>
        <v>7.7031016199999996E-2</v>
      </c>
      <c r="Q301" s="121"/>
      <c r="R301" s="120"/>
      <c r="S301" s="128">
        <f>IFERROR(VLOOKUP(M301,NiceHash!$S$3:$W$33,4,FALSE)*Q301,0)</f>
        <v>0</v>
      </c>
      <c r="T301" s="132">
        <f t="shared" si="4"/>
        <v>7.7031016199999996E-2</v>
      </c>
      <c r="U301" s="124"/>
      <c r="V301" s="136"/>
      <c r="X301" s="138"/>
      <c r="Y301" s="138" t="s">
        <v>465</v>
      </c>
      <c r="Z301" s="138" t="s">
        <v>466</v>
      </c>
    </row>
    <row r="302" spans="1:26" x14ac:dyDescent="0.25">
      <c r="A302" s="146" t="s">
        <v>284</v>
      </c>
      <c r="B302" s="147" t="s">
        <v>344</v>
      </c>
      <c r="C302" s="146" t="s">
        <v>285</v>
      </c>
      <c r="D302" s="147" t="s">
        <v>293</v>
      </c>
      <c r="E302" s="148" t="s">
        <v>458</v>
      </c>
      <c r="F302" s="148" t="s">
        <v>154</v>
      </c>
      <c r="G302" s="147" t="s">
        <v>429</v>
      </c>
      <c r="H302" s="147"/>
      <c r="I302" s="148"/>
      <c r="J302" s="149">
        <v>1100</v>
      </c>
      <c r="K302" s="149">
        <v>6000</v>
      </c>
      <c r="L302" s="153" t="s">
        <v>131</v>
      </c>
      <c r="M302" s="146"/>
      <c r="N302" s="154">
        <v>20.5</v>
      </c>
      <c r="O302" s="148" t="s">
        <v>232</v>
      </c>
      <c r="P302" s="128">
        <f>IFERROR(VLOOKUP(L302,NiceHash!$S$3:$W$33,4,FALSE)*N302,0)</f>
        <v>0.84419211150000006</v>
      </c>
      <c r="Q302" s="121"/>
      <c r="R302" s="120"/>
      <c r="S302" s="128">
        <f>IFERROR(VLOOKUP(M302,NiceHash!$S$3:$W$33,4,FALSE)*Q302,0)</f>
        <v>0</v>
      </c>
      <c r="T302" s="132">
        <f t="shared" si="4"/>
        <v>0.84419211150000006</v>
      </c>
      <c r="U302" s="124">
        <v>145</v>
      </c>
      <c r="V302" s="136"/>
      <c r="X302" s="138"/>
      <c r="Y302" s="138" t="s">
        <v>449</v>
      </c>
      <c r="Z302" s="138" t="s">
        <v>564</v>
      </c>
    </row>
    <row r="303" spans="1:26" x14ac:dyDescent="0.25">
      <c r="A303" s="146" t="s">
        <v>284</v>
      </c>
      <c r="B303" s="147" t="s">
        <v>344</v>
      </c>
      <c r="C303" s="146" t="s">
        <v>285</v>
      </c>
      <c r="D303" s="147" t="s">
        <v>293</v>
      </c>
      <c r="E303" s="148" t="s">
        <v>458</v>
      </c>
      <c r="F303" s="148" t="s">
        <v>154</v>
      </c>
      <c r="G303" s="147" t="s">
        <v>429</v>
      </c>
      <c r="H303" s="147"/>
      <c r="I303" s="148"/>
      <c r="J303" s="149">
        <v>1010</v>
      </c>
      <c r="K303" s="149">
        <v>1500</v>
      </c>
      <c r="L303" s="153" t="s">
        <v>131</v>
      </c>
      <c r="M303" s="146"/>
      <c r="N303" s="154">
        <v>20.5</v>
      </c>
      <c r="O303" s="148" t="s">
        <v>232</v>
      </c>
      <c r="P303" s="128">
        <f>IFERROR(VLOOKUP(L303,NiceHash!$S$3:$W$33,4,FALSE)*N303,0)</f>
        <v>0.84419211150000006</v>
      </c>
      <c r="Q303" s="121"/>
      <c r="R303" s="120"/>
      <c r="S303" s="128">
        <f>IFERROR(VLOOKUP(M303,NiceHash!$S$3:$W$33,4,FALSE)*Q303,0)</f>
        <v>0</v>
      </c>
      <c r="T303" s="132">
        <f t="shared" si="4"/>
        <v>0.84419211150000006</v>
      </c>
      <c r="U303" s="124">
        <v>145</v>
      </c>
      <c r="V303" s="136"/>
      <c r="X303" s="138"/>
      <c r="Y303" s="138" t="s">
        <v>565</v>
      </c>
      <c r="Z303" s="138" t="s">
        <v>355</v>
      </c>
    </row>
    <row r="304" spans="1:26" x14ac:dyDescent="0.25">
      <c r="A304" s="146" t="s">
        <v>284</v>
      </c>
      <c r="B304" s="147" t="s">
        <v>344</v>
      </c>
      <c r="C304" s="146" t="s">
        <v>285</v>
      </c>
      <c r="D304" s="147" t="s">
        <v>293</v>
      </c>
      <c r="E304" s="148" t="s">
        <v>458</v>
      </c>
      <c r="F304" s="148" t="s">
        <v>154</v>
      </c>
      <c r="G304" s="147" t="s">
        <v>429</v>
      </c>
      <c r="H304" s="147"/>
      <c r="I304" s="148"/>
      <c r="J304" s="149">
        <v>1100</v>
      </c>
      <c r="K304" s="149">
        <v>1500</v>
      </c>
      <c r="L304" s="153" t="s">
        <v>131</v>
      </c>
      <c r="M304" s="146"/>
      <c r="N304" s="154">
        <v>22.2</v>
      </c>
      <c r="O304" s="148" t="s">
        <v>232</v>
      </c>
      <c r="P304" s="128">
        <f>IFERROR(VLOOKUP(L304,NiceHash!$S$3:$W$33,4,FALSE)*N304,0)</f>
        <v>0.91419828660000002</v>
      </c>
      <c r="Q304" s="121"/>
      <c r="R304" s="120"/>
      <c r="S304" s="128">
        <f>IFERROR(VLOOKUP(M304,NiceHash!$S$3:$W$33,4,FALSE)*Q304,0)</f>
        <v>0</v>
      </c>
      <c r="T304" s="132">
        <f t="shared" si="4"/>
        <v>0.91419828660000002</v>
      </c>
      <c r="U304" s="124">
        <v>145</v>
      </c>
      <c r="V304" s="136"/>
      <c r="X304" s="138"/>
      <c r="Y304" s="138" t="s">
        <v>552</v>
      </c>
      <c r="Z304" s="138" t="s">
        <v>450</v>
      </c>
    </row>
    <row r="305" spans="1:26" x14ac:dyDescent="0.25">
      <c r="A305" s="146" t="s">
        <v>284</v>
      </c>
      <c r="B305" s="147" t="s">
        <v>344</v>
      </c>
      <c r="C305" s="146" t="s">
        <v>285</v>
      </c>
      <c r="D305" s="147" t="s">
        <v>293</v>
      </c>
      <c r="E305" s="148" t="s">
        <v>458</v>
      </c>
      <c r="F305" s="148" t="s">
        <v>154</v>
      </c>
      <c r="G305" s="147" t="s">
        <v>429</v>
      </c>
      <c r="H305" s="147"/>
      <c r="I305" s="148" t="s">
        <v>150</v>
      </c>
      <c r="J305" s="149">
        <v>1030</v>
      </c>
      <c r="K305" s="149">
        <v>5700</v>
      </c>
      <c r="L305" s="153" t="s">
        <v>131</v>
      </c>
      <c r="M305" s="146"/>
      <c r="N305" s="154">
        <v>18</v>
      </c>
      <c r="O305" s="148" t="s">
        <v>232</v>
      </c>
      <c r="P305" s="128">
        <f>IFERROR(VLOOKUP(L305,NiceHash!$S$3:$W$33,4,FALSE)*N305,0)</f>
        <v>0.74124185400000009</v>
      </c>
      <c r="Q305" s="121"/>
      <c r="R305" s="120"/>
      <c r="S305" s="128">
        <f>IFERROR(VLOOKUP(M305,NiceHash!$S$3:$W$33,4,FALSE)*Q305,0)</f>
        <v>0</v>
      </c>
      <c r="T305" s="132">
        <f t="shared" si="4"/>
        <v>0.74124185400000009</v>
      </c>
      <c r="U305" s="124">
        <v>145</v>
      </c>
      <c r="V305" s="136"/>
      <c r="X305" s="138"/>
      <c r="Y305" s="138" t="s">
        <v>419</v>
      </c>
      <c r="Z305" s="138" t="s">
        <v>354</v>
      </c>
    </row>
    <row r="306" spans="1:26" x14ac:dyDescent="0.25">
      <c r="A306" s="146" t="s">
        <v>284</v>
      </c>
      <c r="B306" s="147" t="s">
        <v>285</v>
      </c>
      <c r="C306" s="146" t="s">
        <v>285</v>
      </c>
      <c r="D306" s="147" t="s">
        <v>293</v>
      </c>
      <c r="E306" s="148" t="s">
        <v>458</v>
      </c>
      <c r="F306" s="148" t="s">
        <v>154</v>
      </c>
      <c r="G306" s="147" t="s">
        <v>218</v>
      </c>
      <c r="H306" s="147"/>
      <c r="I306" s="148"/>
      <c r="J306" s="149">
        <v>990</v>
      </c>
      <c r="K306" s="149">
        <v>1500</v>
      </c>
      <c r="L306" s="153" t="s">
        <v>131</v>
      </c>
      <c r="M306" s="146"/>
      <c r="N306" s="154">
        <v>21.4</v>
      </c>
      <c r="O306" s="148" t="s">
        <v>232</v>
      </c>
      <c r="P306" s="128">
        <f>IFERROR(VLOOKUP(L306,NiceHash!$S$3:$W$33,4,FALSE)*N306,0)</f>
        <v>0.8812542042</v>
      </c>
      <c r="Q306" s="121"/>
      <c r="R306" s="120"/>
      <c r="S306" s="128">
        <f>IFERROR(VLOOKUP(M306,NiceHash!$S$3:$W$33,4,FALSE)*Q306,0)</f>
        <v>0</v>
      </c>
      <c r="T306" s="132">
        <f t="shared" si="4"/>
        <v>0.8812542042</v>
      </c>
      <c r="U306" s="124">
        <v>145</v>
      </c>
      <c r="V306" s="136"/>
      <c r="X306" s="138"/>
      <c r="Y306" s="138" t="s">
        <v>318</v>
      </c>
      <c r="Z306" s="138" t="s">
        <v>360</v>
      </c>
    </row>
    <row r="307" spans="1:26" x14ac:dyDescent="0.25">
      <c r="A307" s="146" t="s">
        <v>284</v>
      </c>
      <c r="B307" s="147" t="s">
        <v>331</v>
      </c>
      <c r="C307" s="146" t="s">
        <v>285</v>
      </c>
      <c r="D307" s="147" t="s">
        <v>293</v>
      </c>
      <c r="E307" s="148" t="s">
        <v>458</v>
      </c>
      <c r="F307" s="148" t="s">
        <v>154</v>
      </c>
      <c r="G307" s="147" t="s">
        <v>218</v>
      </c>
      <c r="H307" s="147"/>
      <c r="I307" s="148"/>
      <c r="J307" s="149">
        <v>1020</v>
      </c>
      <c r="K307" s="149">
        <v>1475</v>
      </c>
      <c r="L307" s="153" t="s">
        <v>131</v>
      </c>
      <c r="M307" s="146"/>
      <c r="N307" s="154">
        <v>20</v>
      </c>
      <c r="O307" s="148" t="s">
        <v>232</v>
      </c>
      <c r="P307" s="128">
        <f>IFERROR(VLOOKUP(L307,NiceHash!$S$3:$W$33,4,FALSE)*N307,0)</f>
        <v>0.82360206000000002</v>
      </c>
      <c r="Q307" s="121"/>
      <c r="R307" s="120"/>
      <c r="S307" s="128">
        <f>IFERROR(VLOOKUP(M307,NiceHash!$S$3:$W$33,4,FALSE)*Q307,0)</f>
        <v>0</v>
      </c>
      <c r="T307" s="132">
        <f t="shared" si="4"/>
        <v>0.82360206000000002</v>
      </c>
      <c r="U307" s="124">
        <v>145</v>
      </c>
      <c r="V307" s="136"/>
      <c r="X307" s="138"/>
      <c r="Y307" s="138" t="s">
        <v>312</v>
      </c>
      <c r="Z307" s="138">
        <v>15.12</v>
      </c>
    </row>
    <row r="308" spans="1:26" x14ac:dyDescent="0.25">
      <c r="A308" s="146" t="s">
        <v>284</v>
      </c>
      <c r="B308" s="147" t="s">
        <v>331</v>
      </c>
      <c r="C308" s="146" t="s">
        <v>285</v>
      </c>
      <c r="D308" s="147" t="s">
        <v>293</v>
      </c>
      <c r="E308" s="148" t="s">
        <v>458</v>
      </c>
      <c r="F308" s="148" t="s">
        <v>154</v>
      </c>
      <c r="G308" s="147" t="s">
        <v>218</v>
      </c>
      <c r="H308" s="147"/>
      <c r="I308" s="148"/>
      <c r="J308" s="149">
        <v>1050</v>
      </c>
      <c r="K308" s="149">
        <v>1490</v>
      </c>
      <c r="L308" s="153" t="s">
        <v>131</v>
      </c>
      <c r="M308" s="146"/>
      <c r="N308" s="154">
        <v>20</v>
      </c>
      <c r="O308" s="148" t="s">
        <v>232</v>
      </c>
      <c r="P308" s="128">
        <f>IFERROR(VLOOKUP(L308,NiceHash!$S$3:$W$33,4,FALSE)*N308,0)</f>
        <v>0.82360206000000002</v>
      </c>
      <c r="Q308" s="121"/>
      <c r="R308" s="120"/>
      <c r="S308" s="128">
        <f>IFERROR(VLOOKUP(M308,NiceHash!$S$3:$W$33,4,FALSE)*Q308,0)</f>
        <v>0</v>
      </c>
      <c r="T308" s="132">
        <f t="shared" si="4"/>
        <v>0.82360206000000002</v>
      </c>
      <c r="U308" s="124">
        <v>145</v>
      </c>
      <c r="V308" s="136"/>
      <c r="X308" s="138"/>
      <c r="Y308" s="138" t="s">
        <v>307</v>
      </c>
      <c r="Z308" s="138" t="s">
        <v>566</v>
      </c>
    </row>
    <row r="309" spans="1:26" x14ac:dyDescent="0.25">
      <c r="A309" s="146" t="s">
        <v>284</v>
      </c>
      <c r="B309" s="147" t="s">
        <v>336</v>
      </c>
      <c r="C309" s="146" t="s">
        <v>285</v>
      </c>
      <c r="D309" s="147" t="s">
        <v>293</v>
      </c>
      <c r="E309" s="148" t="s">
        <v>458</v>
      </c>
      <c r="F309" s="148" t="s">
        <v>154</v>
      </c>
      <c r="G309" s="147" t="s">
        <v>218</v>
      </c>
      <c r="H309" s="147"/>
      <c r="I309" s="148"/>
      <c r="J309" s="149">
        <v>990</v>
      </c>
      <c r="K309" s="149">
        <v>5700</v>
      </c>
      <c r="L309" s="153" t="s">
        <v>131</v>
      </c>
      <c r="M309" s="146"/>
      <c r="N309" s="154">
        <v>20</v>
      </c>
      <c r="O309" s="148" t="s">
        <v>232</v>
      </c>
      <c r="P309" s="128">
        <f>IFERROR(VLOOKUP(L309,NiceHash!$S$3:$W$33,4,FALSE)*N309,0)</f>
        <v>0.82360206000000002</v>
      </c>
      <c r="Q309" s="121"/>
      <c r="R309" s="120"/>
      <c r="S309" s="128">
        <f>IFERROR(VLOOKUP(M309,NiceHash!$S$3:$W$33,4,FALSE)*Q309,0)</f>
        <v>0</v>
      </c>
      <c r="T309" s="132">
        <f t="shared" si="4"/>
        <v>0.82360206000000002</v>
      </c>
      <c r="U309" s="124">
        <v>145</v>
      </c>
      <c r="V309" s="136"/>
      <c r="X309" s="138"/>
      <c r="Y309" s="138" t="s">
        <v>312</v>
      </c>
      <c r="Z309" s="138">
        <v>15.12</v>
      </c>
    </row>
    <row r="310" spans="1:26" x14ac:dyDescent="0.25">
      <c r="A310" s="146" t="s">
        <v>284</v>
      </c>
      <c r="B310" s="147" t="s">
        <v>336</v>
      </c>
      <c r="C310" s="146" t="s">
        <v>285</v>
      </c>
      <c r="D310" s="147" t="s">
        <v>293</v>
      </c>
      <c r="E310" s="148" t="s">
        <v>458</v>
      </c>
      <c r="F310" s="148" t="s">
        <v>154</v>
      </c>
      <c r="G310" s="147" t="s">
        <v>218</v>
      </c>
      <c r="H310" s="147"/>
      <c r="I310" s="148"/>
      <c r="J310" s="149">
        <v>1040</v>
      </c>
      <c r="K310" s="149">
        <v>1450</v>
      </c>
      <c r="L310" s="153" t="s">
        <v>131</v>
      </c>
      <c r="M310" s="146"/>
      <c r="N310" s="154">
        <v>19.5</v>
      </c>
      <c r="O310" s="148" t="s">
        <v>232</v>
      </c>
      <c r="P310" s="128">
        <f>IFERROR(VLOOKUP(L310,NiceHash!$S$3:$W$33,4,FALSE)*N310,0)</f>
        <v>0.8030120085000001</v>
      </c>
      <c r="Q310" s="121"/>
      <c r="R310" s="120"/>
      <c r="S310" s="128">
        <f>IFERROR(VLOOKUP(M310,NiceHash!$S$3:$W$33,4,FALSE)*Q310,0)</f>
        <v>0</v>
      </c>
      <c r="T310" s="132">
        <f t="shared" si="4"/>
        <v>0.8030120085000001</v>
      </c>
      <c r="U310" s="124">
        <v>145</v>
      </c>
      <c r="V310" s="136"/>
      <c r="X310" s="138"/>
      <c r="Y310" s="138" t="s">
        <v>567</v>
      </c>
      <c r="Z310" s="138" t="s">
        <v>568</v>
      </c>
    </row>
    <row r="311" spans="1:26" x14ac:dyDescent="0.25">
      <c r="A311" s="146" t="s">
        <v>284</v>
      </c>
      <c r="B311" s="147" t="s">
        <v>292</v>
      </c>
      <c r="C311" s="146" t="s">
        <v>285</v>
      </c>
      <c r="D311" s="147" t="s">
        <v>293</v>
      </c>
      <c r="E311" s="148" t="s">
        <v>458</v>
      </c>
      <c r="F311" s="148">
        <v>380</v>
      </c>
      <c r="G311" s="147"/>
      <c r="H311" s="147"/>
      <c r="I311" s="148"/>
      <c r="J311" s="149">
        <v>985</v>
      </c>
      <c r="K311" s="149">
        <v>1400</v>
      </c>
      <c r="L311" s="147" t="s">
        <v>289</v>
      </c>
      <c r="M311" s="146"/>
      <c r="N311" s="150">
        <v>1.0089999999999999</v>
      </c>
      <c r="O311" s="148" t="s">
        <v>115</v>
      </c>
      <c r="P311" s="128">
        <f>IFERROR(VLOOKUP(L311,NiceHash!$S$3:$W$33,4,FALSE)*N311,0)</f>
        <v>6.1104005774999991E-2</v>
      </c>
      <c r="Q311" s="121"/>
      <c r="R311" s="120"/>
      <c r="S311" s="128">
        <f>IFERROR(VLOOKUP(M311,NiceHash!$S$3:$W$33,4,FALSE)*Q311,0)</f>
        <v>0</v>
      </c>
      <c r="T311" s="132">
        <f t="shared" si="4"/>
        <v>6.1104005774999991E-2</v>
      </c>
      <c r="U311" s="124"/>
      <c r="V311" s="136"/>
      <c r="X311" s="138"/>
      <c r="Y311" s="138" t="s">
        <v>312</v>
      </c>
      <c r="Z311" s="138" t="s">
        <v>545</v>
      </c>
    </row>
    <row r="312" spans="1:26" x14ac:dyDescent="0.25">
      <c r="A312" s="146" t="s">
        <v>833</v>
      </c>
      <c r="B312" s="147"/>
      <c r="C312" s="146" t="s">
        <v>285</v>
      </c>
      <c r="D312" s="147" t="s">
        <v>293</v>
      </c>
      <c r="E312" s="148" t="s">
        <v>458</v>
      </c>
      <c r="F312" s="148" t="s">
        <v>154</v>
      </c>
      <c r="G312" s="147"/>
      <c r="H312" s="147"/>
      <c r="I312" s="148"/>
      <c r="J312" s="149">
        <v>1100</v>
      </c>
      <c r="K312" s="149">
        <v>1500</v>
      </c>
      <c r="L312" s="63" t="s">
        <v>25</v>
      </c>
      <c r="M312" s="146"/>
      <c r="N312" s="151">
        <v>1.1399999999999999</v>
      </c>
      <c r="O312" s="148" t="s">
        <v>115</v>
      </c>
      <c r="P312" s="128">
        <f>IFERROR(VLOOKUP(L312,NiceHash!$S$3:$W$33,4,FALSE)*N312,0)</f>
        <v>0</v>
      </c>
      <c r="Q312" s="121"/>
      <c r="R312" s="123"/>
      <c r="S312" s="128">
        <f>IFERROR(VLOOKUP(M312,NiceHash!$S$3:$W$33,4,FALSE)*Q312,0)</f>
        <v>0</v>
      </c>
      <c r="T312" s="132">
        <f t="shared" si="4"/>
        <v>0</v>
      </c>
      <c r="U312" s="124">
        <v>155</v>
      </c>
      <c r="V312" s="136"/>
      <c r="X312" s="138"/>
      <c r="Y312" s="138"/>
      <c r="Z312" s="138"/>
    </row>
    <row r="313" spans="1:26" x14ac:dyDescent="0.25">
      <c r="A313" s="146" t="s">
        <v>833</v>
      </c>
      <c r="B313" s="147"/>
      <c r="C313" s="146" t="s">
        <v>285</v>
      </c>
      <c r="D313" s="147" t="s">
        <v>293</v>
      </c>
      <c r="E313" s="148" t="s">
        <v>458</v>
      </c>
      <c r="F313" s="148" t="s">
        <v>154</v>
      </c>
      <c r="G313" s="147"/>
      <c r="H313" s="147"/>
      <c r="I313" s="148"/>
      <c r="J313" s="149">
        <v>1100</v>
      </c>
      <c r="K313" s="149">
        <v>1500</v>
      </c>
      <c r="L313" s="147" t="s">
        <v>28</v>
      </c>
      <c r="M313" s="146"/>
      <c r="N313" s="150">
        <v>0.53</v>
      </c>
      <c r="O313" s="148" t="s">
        <v>223</v>
      </c>
      <c r="P313" s="128">
        <f>IFERROR(VLOOKUP(L313,NiceHash!$S$3:$W$33,4,FALSE)*N313,0)</f>
        <v>0.27773960841000001</v>
      </c>
      <c r="Q313" s="121"/>
      <c r="R313" s="123"/>
      <c r="S313" s="128">
        <f>IFERROR(VLOOKUP(M313,NiceHash!$S$3:$W$33,4,FALSE)*Q313,0)</f>
        <v>0</v>
      </c>
      <c r="T313" s="132">
        <f t="shared" si="4"/>
        <v>0.27773960841000001</v>
      </c>
      <c r="U313" s="124">
        <v>120</v>
      </c>
      <c r="V313" s="136"/>
      <c r="X313" s="138"/>
      <c r="Y313" s="138"/>
      <c r="Z313" s="138"/>
    </row>
    <row r="314" spans="1:26" x14ac:dyDescent="0.25">
      <c r="A314" s="146" t="s">
        <v>833</v>
      </c>
      <c r="B314" s="147"/>
      <c r="C314" s="146" t="s">
        <v>285</v>
      </c>
      <c r="D314" s="147" t="s">
        <v>293</v>
      </c>
      <c r="E314" s="148" t="s">
        <v>458</v>
      </c>
      <c r="F314" s="148" t="s">
        <v>154</v>
      </c>
      <c r="G314" s="147"/>
      <c r="H314" s="147"/>
      <c r="I314" s="148"/>
      <c r="J314" s="149">
        <v>1100</v>
      </c>
      <c r="K314" s="149">
        <v>1500</v>
      </c>
      <c r="L314" s="147" t="s">
        <v>771</v>
      </c>
      <c r="M314" s="146"/>
      <c r="N314" s="150">
        <v>0.53</v>
      </c>
      <c r="O314" s="148" t="s">
        <v>223</v>
      </c>
      <c r="P314" s="128">
        <f>IFERROR(VLOOKUP(L314,NiceHash!$S$3:$W$33,4,FALSE)*N314,0)</f>
        <v>0.74120955587999993</v>
      </c>
      <c r="Q314" s="121"/>
      <c r="R314" s="123"/>
      <c r="S314" s="128">
        <f>IFERROR(VLOOKUP(M314,NiceHash!$S$3:$W$33,4,FALSE)*Q314,0)</f>
        <v>0</v>
      </c>
      <c r="T314" s="132">
        <f t="shared" si="4"/>
        <v>0.74120955587999993</v>
      </c>
      <c r="U314" s="124">
        <v>120</v>
      </c>
      <c r="V314" s="136"/>
      <c r="X314" s="138"/>
      <c r="Y314" s="138"/>
      <c r="Z314" s="138"/>
    </row>
    <row r="315" spans="1:26" x14ac:dyDescent="0.25">
      <c r="A315" s="146" t="s">
        <v>833</v>
      </c>
      <c r="B315" s="147"/>
      <c r="C315" s="146" t="s">
        <v>285</v>
      </c>
      <c r="D315" s="147" t="s">
        <v>293</v>
      </c>
      <c r="E315" s="148" t="s">
        <v>458</v>
      </c>
      <c r="F315" s="148" t="s">
        <v>154</v>
      </c>
      <c r="G315" s="147"/>
      <c r="H315" s="147"/>
      <c r="I315" s="148"/>
      <c r="J315" s="149">
        <v>1100</v>
      </c>
      <c r="K315" s="149">
        <v>1500</v>
      </c>
      <c r="L315" s="147" t="s">
        <v>30</v>
      </c>
      <c r="M315" s="146"/>
      <c r="N315" s="152">
        <v>205</v>
      </c>
      <c r="O315" s="148" t="s">
        <v>654</v>
      </c>
      <c r="P315" s="128">
        <f>IFERROR(VLOOKUP(L315,NiceHash!$S$3:$W$33,4,FALSE)*N315,0)</f>
        <v>0.57934752749999996</v>
      </c>
      <c r="Q315" s="121"/>
      <c r="R315" s="123"/>
      <c r="S315" s="128">
        <f>IFERROR(VLOOKUP(M315,NiceHash!$S$3:$W$33,4,FALSE)*Q315,0)</f>
        <v>0</v>
      </c>
      <c r="T315" s="132">
        <f t="shared" si="4"/>
        <v>0.57934752749999996</v>
      </c>
      <c r="U315" s="124">
        <v>130</v>
      </c>
      <c r="V315" s="136"/>
      <c r="X315" s="138"/>
      <c r="Y315" s="138"/>
      <c r="Z315" s="138"/>
    </row>
    <row r="316" spans="1:26" x14ac:dyDescent="0.25">
      <c r="A316" s="146" t="s">
        <v>284</v>
      </c>
      <c r="B316" s="147" t="s">
        <v>311</v>
      </c>
      <c r="C316" s="146" t="s">
        <v>285</v>
      </c>
      <c r="D316" s="147" t="s">
        <v>293</v>
      </c>
      <c r="E316" s="148" t="s">
        <v>458</v>
      </c>
      <c r="F316" s="148">
        <v>380</v>
      </c>
      <c r="G316" s="147"/>
      <c r="H316" s="147"/>
      <c r="I316" s="148"/>
      <c r="J316" s="149">
        <v>1100</v>
      </c>
      <c r="K316" s="149">
        <v>1100</v>
      </c>
      <c r="L316" s="153" t="s">
        <v>131</v>
      </c>
      <c r="M316" s="146"/>
      <c r="N316" s="154">
        <v>19</v>
      </c>
      <c r="O316" s="148" t="s">
        <v>232</v>
      </c>
      <c r="P316" s="128">
        <f>IFERROR(VLOOKUP(L316,NiceHash!$S$3:$W$33,4,FALSE)*N316,0)</f>
        <v>0.78242195700000006</v>
      </c>
      <c r="Q316" s="121"/>
      <c r="R316" s="120"/>
      <c r="S316" s="128">
        <f>IFERROR(VLOOKUP(M316,NiceHash!$S$3:$W$33,4,FALSE)*Q316,0)</f>
        <v>0</v>
      </c>
      <c r="T316" s="132">
        <f t="shared" si="4"/>
        <v>0.78242195700000006</v>
      </c>
      <c r="U316" s="124">
        <v>145</v>
      </c>
      <c r="V316" s="136"/>
      <c r="X316" s="138"/>
      <c r="Y316" s="138" t="s">
        <v>570</v>
      </c>
      <c r="Z316" s="138" t="s">
        <v>494</v>
      </c>
    </row>
    <row r="317" spans="1:26" x14ac:dyDescent="0.25">
      <c r="A317" s="146" t="s">
        <v>284</v>
      </c>
      <c r="B317" s="147" t="s">
        <v>311</v>
      </c>
      <c r="C317" s="146" t="s">
        <v>285</v>
      </c>
      <c r="D317" s="147" t="s">
        <v>293</v>
      </c>
      <c r="E317" s="148" t="s">
        <v>458</v>
      </c>
      <c r="F317" s="148">
        <v>380</v>
      </c>
      <c r="G317" s="147"/>
      <c r="H317" s="147"/>
      <c r="I317" s="148"/>
      <c r="J317" s="149">
        <v>990</v>
      </c>
      <c r="K317" s="149">
        <v>1425</v>
      </c>
      <c r="L317" s="153" t="s">
        <v>131</v>
      </c>
      <c r="M317" s="146"/>
      <c r="N317" s="154">
        <v>19.600000000000001</v>
      </c>
      <c r="O317" s="148" t="s">
        <v>232</v>
      </c>
      <c r="P317" s="128">
        <f>IFERROR(VLOOKUP(L317,NiceHash!$S$3:$W$33,4,FALSE)*N317,0)</f>
        <v>0.80713001880000013</v>
      </c>
      <c r="Q317" s="121"/>
      <c r="R317" s="120"/>
      <c r="S317" s="128">
        <f>IFERROR(VLOOKUP(M317,NiceHash!$S$3:$W$33,4,FALSE)*Q317,0)</f>
        <v>0</v>
      </c>
      <c r="T317" s="132">
        <f t="shared" si="4"/>
        <v>0.80713001880000013</v>
      </c>
      <c r="U317" s="124">
        <v>145</v>
      </c>
      <c r="V317" s="136"/>
      <c r="X317" s="138"/>
      <c r="Y317" s="138" t="s">
        <v>571</v>
      </c>
      <c r="Z317" s="138" t="s">
        <v>360</v>
      </c>
    </row>
    <row r="318" spans="1:26" x14ac:dyDescent="0.25">
      <c r="A318" s="146" t="s">
        <v>284</v>
      </c>
      <c r="B318" s="147" t="s">
        <v>324</v>
      </c>
      <c r="C318" s="146" t="s">
        <v>285</v>
      </c>
      <c r="D318" s="147" t="s">
        <v>293</v>
      </c>
      <c r="E318" s="148" t="s">
        <v>458</v>
      </c>
      <c r="F318" s="148">
        <v>380</v>
      </c>
      <c r="G318" s="147"/>
      <c r="H318" s="147"/>
      <c r="I318" s="148"/>
      <c r="J318" s="149">
        <v>990</v>
      </c>
      <c r="K318" s="149">
        <v>1425</v>
      </c>
      <c r="L318" s="153" t="s">
        <v>131</v>
      </c>
      <c r="M318" s="146"/>
      <c r="N318" s="154">
        <v>19.7</v>
      </c>
      <c r="O318" s="148" t="s">
        <v>232</v>
      </c>
      <c r="P318" s="128">
        <f>IFERROR(VLOOKUP(L318,NiceHash!$S$3:$W$33,4,FALSE)*N318,0)</f>
        <v>0.81124802910000005</v>
      </c>
      <c r="Q318" s="121"/>
      <c r="R318" s="120"/>
      <c r="S318" s="128">
        <f>IFERROR(VLOOKUP(M318,NiceHash!$S$3:$W$33,4,FALSE)*Q318,0)</f>
        <v>0</v>
      </c>
      <c r="T318" s="132">
        <f t="shared" si="4"/>
        <v>0.81124802910000005</v>
      </c>
      <c r="U318" s="124">
        <v>145</v>
      </c>
      <c r="V318" s="136"/>
      <c r="X318" s="138"/>
      <c r="Y318" s="138" t="s">
        <v>572</v>
      </c>
      <c r="Z318" s="138" t="s">
        <v>573</v>
      </c>
    </row>
    <row r="319" spans="1:26" x14ac:dyDescent="0.25">
      <c r="A319" s="146" t="s">
        <v>284</v>
      </c>
      <c r="B319" s="147" t="s">
        <v>297</v>
      </c>
      <c r="C319" s="146" t="s">
        <v>285</v>
      </c>
      <c r="D319" s="147" t="s">
        <v>293</v>
      </c>
      <c r="E319" s="148" t="s">
        <v>458</v>
      </c>
      <c r="F319" s="148">
        <v>380</v>
      </c>
      <c r="G319" s="147"/>
      <c r="H319" s="147"/>
      <c r="I319" s="148"/>
      <c r="J319" s="149">
        <v>1150</v>
      </c>
      <c r="K319" s="149">
        <v>1500</v>
      </c>
      <c r="L319" s="153" t="s">
        <v>131</v>
      </c>
      <c r="M319" s="146"/>
      <c r="N319" s="154">
        <v>22.3</v>
      </c>
      <c r="O319" s="148" t="s">
        <v>232</v>
      </c>
      <c r="P319" s="128">
        <f>IFERROR(VLOOKUP(L319,NiceHash!$S$3:$W$33,4,FALSE)*N319,0)</f>
        <v>0.91831629690000005</v>
      </c>
      <c r="Q319" s="121"/>
      <c r="R319" s="120"/>
      <c r="S319" s="128">
        <f>IFERROR(VLOOKUP(M319,NiceHash!$S$3:$W$33,4,FALSE)*Q319,0)</f>
        <v>0</v>
      </c>
      <c r="T319" s="132">
        <f t="shared" si="4"/>
        <v>0.91831629690000005</v>
      </c>
      <c r="U319" s="124">
        <v>145</v>
      </c>
      <c r="V319" s="136"/>
      <c r="X319" s="138"/>
      <c r="Y319" s="138" t="s">
        <v>353</v>
      </c>
      <c r="Z319" s="138" t="s">
        <v>440</v>
      </c>
    </row>
    <row r="320" spans="1:26" x14ac:dyDescent="0.25">
      <c r="A320" s="146" t="s">
        <v>284</v>
      </c>
      <c r="B320" s="147" t="s">
        <v>297</v>
      </c>
      <c r="C320" s="146" t="s">
        <v>285</v>
      </c>
      <c r="D320" s="147" t="s">
        <v>293</v>
      </c>
      <c r="E320" s="148" t="s">
        <v>458</v>
      </c>
      <c r="F320" s="148">
        <v>380</v>
      </c>
      <c r="G320" s="147"/>
      <c r="H320" s="147"/>
      <c r="I320" s="148"/>
      <c r="J320" s="149">
        <v>1100</v>
      </c>
      <c r="K320" s="149">
        <v>1500</v>
      </c>
      <c r="L320" s="153" t="s">
        <v>131</v>
      </c>
      <c r="M320" s="146"/>
      <c r="N320" s="154">
        <v>21.649000000000001</v>
      </c>
      <c r="O320" s="148" t="s">
        <v>232</v>
      </c>
      <c r="P320" s="128">
        <f>IFERROR(VLOOKUP(L320,NiceHash!$S$3:$W$33,4,FALSE)*N320,0)</f>
        <v>0.89150804984700005</v>
      </c>
      <c r="Q320" s="121"/>
      <c r="R320" s="120"/>
      <c r="S320" s="128">
        <f>IFERROR(VLOOKUP(M320,NiceHash!$S$3:$W$33,4,FALSE)*Q320,0)</f>
        <v>0</v>
      </c>
      <c r="T320" s="132">
        <f t="shared" si="4"/>
        <v>0.89150804984700005</v>
      </c>
      <c r="U320" s="124">
        <v>145</v>
      </c>
      <c r="V320" s="136"/>
      <c r="X320" s="138"/>
      <c r="Y320" s="138" t="s">
        <v>574</v>
      </c>
      <c r="Z320" s="138" t="s">
        <v>373</v>
      </c>
    </row>
    <row r="321" spans="1:26" x14ac:dyDescent="0.25">
      <c r="A321" s="146" t="s">
        <v>284</v>
      </c>
      <c r="B321" s="147" t="s">
        <v>297</v>
      </c>
      <c r="C321" s="146" t="s">
        <v>285</v>
      </c>
      <c r="D321" s="147" t="s">
        <v>293</v>
      </c>
      <c r="E321" s="148" t="s">
        <v>458</v>
      </c>
      <c r="F321" s="148">
        <v>380</v>
      </c>
      <c r="G321" s="147"/>
      <c r="H321" s="147"/>
      <c r="I321" s="148"/>
      <c r="J321" s="149">
        <v>1000</v>
      </c>
      <c r="K321" s="149">
        <v>1500</v>
      </c>
      <c r="L321" s="153" t="s">
        <v>131</v>
      </c>
      <c r="M321" s="146"/>
      <c r="N321" s="154">
        <v>20.7</v>
      </c>
      <c r="O321" s="148" t="s">
        <v>232</v>
      </c>
      <c r="P321" s="128">
        <f>IFERROR(VLOOKUP(L321,NiceHash!$S$3:$W$33,4,FALSE)*N321,0)</f>
        <v>0.85242813210000001</v>
      </c>
      <c r="Q321" s="121"/>
      <c r="R321" s="120"/>
      <c r="S321" s="128">
        <f>IFERROR(VLOOKUP(M321,NiceHash!$S$3:$W$33,4,FALSE)*Q321,0)</f>
        <v>0</v>
      </c>
      <c r="T321" s="132">
        <f t="shared" si="4"/>
        <v>0.85242813210000001</v>
      </c>
      <c r="U321" s="124">
        <v>145</v>
      </c>
      <c r="V321" s="136"/>
      <c r="X321" s="138"/>
      <c r="Y321" s="138" t="s">
        <v>528</v>
      </c>
      <c r="Z321" s="138" t="s">
        <v>339</v>
      </c>
    </row>
    <row r="322" spans="1:26" x14ac:dyDescent="0.25">
      <c r="A322" s="146" t="s">
        <v>284</v>
      </c>
      <c r="B322" s="147" t="s">
        <v>297</v>
      </c>
      <c r="C322" s="146" t="s">
        <v>285</v>
      </c>
      <c r="D322" s="147" t="s">
        <v>293</v>
      </c>
      <c r="E322" s="148" t="s">
        <v>458</v>
      </c>
      <c r="F322" s="148">
        <v>380</v>
      </c>
      <c r="G322" s="147"/>
      <c r="H322" s="147"/>
      <c r="I322" s="148"/>
      <c r="J322" s="149">
        <v>980</v>
      </c>
      <c r="K322" s="149">
        <v>1425</v>
      </c>
      <c r="L322" s="153" t="s">
        <v>131</v>
      </c>
      <c r="M322" s="146"/>
      <c r="N322" s="154">
        <v>18</v>
      </c>
      <c r="O322" s="148" t="s">
        <v>232</v>
      </c>
      <c r="P322" s="128">
        <f>IFERROR(VLOOKUP(L322,NiceHash!$S$3:$W$33,4,FALSE)*N322,0)</f>
        <v>0.74124185400000009</v>
      </c>
      <c r="Q322" s="121"/>
      <c r="R322" s="120"/>
      <c r="S322" s="128">
        <f>IFERROR(VLOOKUP(M322,NiceHash!$S$3:$W$33,4,FALSE)*Q322,0)</f>
        <v>0</v>
      </c>
      <c r="T322" s="132">
        <f t="shared" si="4"/>
        <v>0.74124185400000009</v>
      </c>
      <c r="U322" s="124">
        <v>145</v>
      </c>
      <c r="V322" s="136"/>
      <c r="X322" s="138"/>
      <c r="Y322" s="138" t="s">
        <v>312</v>
      </c>
      <c r="Z322" s="138" t="s">
        <v>384</v>
      </c>
    </row>
    <row r="323" spans="1:26" x14ac:dyDescent="0.25">
      <c r="A323" s="146" t="s">
        <v>284</v>
      </c>
      <c r="B323" s="147" t="s">
        <v>297</v>
      </c>
      <c r="C323" s="146" t="s">
        <v>285</v>
      </c>
      <c r="D323" s="147" t="s">
        <v>293</v>
      </c>
      <c r="E323" s="148" t="s">
        <v>458</v>
      </c>
      <c r="F323" s="148">
        <v>380</v>
      </c>
      <c r="G323" s="147"/>
      <c r="H323" s="147"/>
      <c r="I323" s="148"/>
      <c r="J323" s="149">
        <v>980</v>
      </c>
      <c r="K323" s="149">
        <v>1425</v>
      </c>
      <c r="L323" s="153" t="s">
        <v>131</v>
      </c>
      <c r="M323" s="146"/>
      <c r="N323" s="154">
        <v>21</v>
      </c>
      <c r="O323" s="148" t="s">
        <v>232</v>
      </c>
      <c r="P323" s="128">
        <f>IFERROR(VLOOKUP(L323,NiceHash!$S$3:$W$33,4,FALSE)*N323,0)</f>
        <v>0.8647821630000001</v>
      </c>
      <c r="Q323" s="121"/>
      <c r="R323" s="120"/>
      <c r="S323" s="128">
        <f>IFERROR(VLOOKUP(M323,NiceHash!$S$3:$W$33,4,FALSE)*Q323,0)</f>
        <v>0</v>
      </c>
      <c r="T323" s="132">
        <f t="shared" ref="T323:T386" si="5">P323+S323</f>
        <v>0.8647821630000001</v>
      </c>
      <c r="U323" s="124">
        <v>145</v>
      </c>
      <c r="V323" s="136"/>
      <c r="X323" s="138"/>
      <c r="Y323" s="138" t="s">
        <v>445</v>
      </c>
      <c r="Z323" s="138" t="s">
        <v>446</v>
      </c>
    </row>
    <row r="324" spans="1:26" x14ac:dyDescent="0.25">
      <c r="A324" s="146" t="s">
        <v>284</v>
      </c>
      <c r="B324" s="147" t="s">
        <v>297</v>
      </c>
      <c r="C324" s="146" t="s">
        <v>285</v>
      </c>
      <c r="D324" s="147" t="s">
        <v>293</v>
      </c>
      <c r="E324" s="148" t="s">
        <v>458</v>
      </c>
      <c r="F324" s="148">
        <v>380</v>
      </c>
      <c r="G324" s="147"/>
      <c r="H324" s="147"/>
      <c r="I324" s="148"/>
      <c r="J324" s="149">
        <v>1050</v>
      </c>
      <c r="K324" s="149">
        <v>1500</v>
      </c>
      <c r="L324" s="153" t="s">
        <v>131</v>
      </c>
      <c r="M324" s="146"/>
      <c r="N324" s="154">
        <v>21.2</v>
      </c>
      <c r="O324" s="148" t="s">
        <v>232</v>
      </c>
      <c r="P324" s="128">
        <f>IFERROR(VLOOKUP(L324,NiceHash!$S$3:$W$33,4,FALSE)*N324,0)</f>
        <v>0.87301818360000005</v>
      </c>
      <c r="Q324" s="121"/>
      <c r="R324" s="120"/>
      <c r="S324" s="128">
        <f>IFERROR(VLOOKUP(M324,NiceHash!$S$3:$W$33,4,FALSE)*Q324,0)</f>
        <v>0</v>
      </c>
      <c r="T324" s="132">
        <f t="shared" si="5"/>
        <v>0.87301818360000005</v>
      </c>
      <c r="U324" s="124">
        <v>145</v>
      </c>
      <c r="V324" s="136"/>
      <c r="X324" s="138"/>
      <c r="Y324" s="138" t="s">
        <v>496</v>
      </c>
      <c r="Z324" s="138">
        <v>15.12</v>
      </c>
    </row>
    <row r="325" spans="1:26" x14ac:dyDescent="0.25">
      <c r="A325" s="146" t="s">
        <v>284</v>
      </c>
      <c r="B325" s="147" t="s">
        <v>331</v>
      </c>
      <c r="C325" s="146" t="s">
        <v>285</v>
      </c>
      <c r="D325" s="147" t="s">
        <v>293</v>
      </c>
      <c r="E325" s="148" t="s">
        <v>458</v>
      </c>
      <c r="F325" s="148">
        <v>380</v>
      </c>
      <c r="G325" s="147"/>
      <c r="H325" s="147"/>
      <c r="I325" s="148"/>
      <c r="J325" s="149">
        <v>1100</v>
      </c>
      <c r="K325" s="149">
        <v>1500</v>
      </c>
      <c r="L325" s="153" t="s">
        <v>131</v>
      </c>
      <c r="M325" s="146"/>
      <c r="N325" s="154">
        <v>21.5</v>
      </c>
      <c r="O325" s="148" t="s">
        <v>232</v>
      </c>
      <c r="P325" s="128">
        <f>IFERROR(VLOOKUP(L325,NiceHash!$S$3:$W$33,4,FALSE)*N325,0)</f>
        <v>0.88537221450000003</v>
      </c>
      <c r="Q325" s="121"/>
      <c r="R325" s="120"/>
      <c r="S325" s="128">
        <f>IFERROR(VLOOKUP(M325,NiceHash!$S$3:$W$33,4,FALSE)*Q325,0)</f>
        <v>0</v>
      </c>
      <c r="T325" s="132">
        <f t="shared" si="5"/>
        <v>0.88537221450000003</v>
      </c>
      <c r="U325" s="124">
        <v>145</v>
      </c>
      <c r="V325" s="136"/>
      <c r="X325" s="138"/>
      <c r="Y325" s="138" t="s">
        <v>391</v>
      </c>
      <c r="Z325" s="138" t="s">
        <v>575</v>
      </c>
    </row>
    <row r="326" spans="1:26" x14ac:dyDescent="0.25">
      <c r="A326" s="146" t="s">
        <v>284</v>
      </c>
      <c r="B326" s="147" t="s">
        <v>331</v>
      </c>
      <c r="C326" s="146" t="s">
        <v>285</v>
      </c>
      <c r="D326" s="147" t="s">
        <v>293</v>
      </c>
      <c r="E326" s="148" t="s">
        <v>458</v>
      </c>
      <c r="F326" s="148">
        <v>380</v>
      </c>
      <c r="G326" s="147"/>
      <c r="H326" s="147"/>
      <c r="I326" s="148"/>
      <c r="J326" s="149">
        <v>980</v>
      </c>
      <c r="K326" s="149">
        <v>1480</v>
      </c>
      <c r="L326" s="153" t="s">
        <v>131</v>
      </c>
      <c r="M326" s="146"/>
      <c r="N326" s="154">
        <v>20</v>
      </c>
      <c r="O326" s="148" t="s">
        <v>232</v>
      </c>
      <c r="P326" s="128">
        <f>IFERROR(VLOOKUP(L326,NiceHash!$S$3:$W$33,4,FALSE)*N326,0)</f>
        <v>0.82360206000000002</v>
      </c>
      <c r="Q326" s="121"/>
      <c r="R326" s="120"/>
      <c r="S326" s="128">
        <f>IFERROR(VLOOKUP(M326,NiceHash!$S$3:$W$33,4,FALSE)*Q326,0)</f>
        <v>0</v>
      </c>
      <c r="T326" s="132">
        <f t="shared" si="5"/>
        <v>0.82360206000000002</v>
      </c>
      <c r="U326" s="124">
        <v>145</v>
      </c>
      <c r="V326" s="136"/>
      <c r="X326" s="138"/>
      <c r="Y326" s="138" t="s">
        <v>353</v>
      </c>
      <c r="Z326" s="138" t="s">
        <v>576</v>
      </c>
    </row>
    <row r="327" spans="1:26" x14ac:dyDescent="0.25">
      <c r="A327" s="146" t="s">
        <v>284</v>
      </c>
      <c r="B327" s="147" t="s">
        <v>331</v>
      </c>
      <c r="C327" s="146" t="s">
        <v>285</v>
      </c>
      <c r="D327" s="147" t="s">
        <v>293</v>
      </c>
      <c r="E327" s="148" t="s">
        <v>458</v>
      </c>
      <c r="F327" s="148">
        <v>380</v>
      </c>
      <c r="G327" s="147"/>
      <c r="H327" s="147"/>
      <c r="I327" s="148"/>
      <c r="J327" s="149">
        <v>925</v>
      </c>
      <c r="K327" s="149">
        <v>1200</v>
      </c>
      <c r="L327" s="153" t="s">
        <v>131</v>
      </c>
      <c r="M327" s="146"/>
      <c r="N327" s="154">
        <v>19</v>
      </c>
      <c r="O327" s="148" t="s">
        <v>232</v>
      </c>
      <c r="P327" s="128">
        <f>IFERROR(VLOOKUP(L327,NiceHash!$S$3:$W$33,4,FALSE)*N327,0)</f>
        <v>0.78242195700000006</v>
      </c>
      <c r="Q327" s="121"/>
      <c r="R327" s="120"/>
      <c r="S327" s="128">
        <f>IFERROR(VLOOKUP(M327,NiceHash!$S$3:$W$33,4,FALSE)*Q327,0)</f>
        <v>0</v>
      </c>
      <c r="T327" s="132">
        <f t="shared" si="5"/>
        <v>0.78242195700000006</v>
      </c>
      <c r="U327" s="124">
        <v>145</v>
      </c>
      <c r="V327" s="136"/>
      <c r="X327" s="138"/>
      <c r="Y327" s="138" t="s">
        <v>437</v>
      </c>
      <c r="Z327" s="138" t="s">
        <v>315</v>
      </c>
    </row>
    <row r="328" spans="1:26" x14ac:dyDescent="0.25">
      <c r="A328" s="146" t="s">
        <v>284</v>
      </c>
      <c r="B328" s="147" t="s">
        <v>292</v>
      </c>
      <c r="C328" s="146" t="s">
        <v>285</v>
      </c>
      <c r="D328" s="147" t="s">
        <v>293</v>
      </c>
      <c r="E328" s="148" t="s">
        <v>458</v>
      </c>
      <c r="F328" s="148">
        <v>380</v>
      </c>
      <c r="G328" s="147"/>
      <c r="H328" s="147"/>
      <c r="I328" s="148"/>
      <c r="J328" s="149">
        <v>1151</v>
      </c>
      <c r="K328" s="149">
        <v>1500</v>
      </c>
      <c r="L328" s="153" t="s">
        <v>131</v>
      </c>
      <c r="M328" s="146"/>
      <c r="N328" s="154">
        <v>22.5</v>
      </c>
      <c r="O328" s="148" t="s">
        <v>232</v>
      </c>
      <c r="P328" s="128">
        <f>IFERROR(VLOOKUP(L328,NiceHash!$S$3:$W$33,4,FALSE)*N328,0)</f>
        <v>0.92655231750000011</v>
      </c>
      <c r="Q328" s="121"/>
      <c r="R328" s="120"/>
      <c r="S328" s="128">
        <f>IFERROR(VLOOKUP(M328,NiceHash!$S$3:$W$33,4,FALSE)*Q328,0)</f>
        <v>0</v>
      </c>
      <c r="T328" s="132">
        <f t="shared" si="5"/>
        <v>0.92655231750000011</v>
      </c>
      <c r="U328" s="124">
        <v>145</v>
      </c>
      <c r="V328" s="136"/>
      <c r="X328" s="138"/>
      <c r="Y328" s="138" t="s">
        <v>350</v>
      </c>
      <c r="Z328" s="138" t="s">
        <v>348</v>
      </c>
    </row>
    <row r="329" spans="1:26" x14ac:dyDescent="0.25">
      <c r="A329" s="146" t="s">
        <v>284</v>
      </c>
      <c r="B329" s="147" t="s">
        <v>292</v>
      </c>
      <c r="C329" s="146" t="s">
        <v>285</v>
      </c>
      <c r="D329" s="147" t="s">
        <v>293</v>
      </c>
      <c r="E329" s="148" t="s">
        <v>458</v>
      </c>
      <c r="F329" s="148">
        <v>380</v>
      </c>
      <c r="G329" s="147"/>
      <c r="H329" s="147"/>
      <c r="I329" s="148"/>
      <c r="J329" s="149">
        <v>1010</v>
      </c>
      <c r="K329" s="149">
        <v>1450</v>
      </c>
      <c r="L329" s="153" t="s">
        <v>131</v>
      </c>
      <c r="M329" s="146"/>
      <c r="N329" s="154">
        <v>20</v>
      </c>
      <c r="O329" s="148" t="s">
        <v>232</v>
      </c>
      <c r="P329" s="128">
        <f>IFERROR(VLOOKUP(L329,NiceHash!$S$3:$W$33,4,FALSE)*N329,0)</f>
        <v>0.82360206000000002</v>
      </c>
      <c r="Q329" s="121"/>
      <c r="R329" s="120"/>
      <c r="S329" s="128">
        <f>IFERROR(VLOOKUP(M329,NiceHash!$S$3:$W$33,4,FALSE)*Q329,0)</f>
        <v>0</v>
      </c>
      <c r="T329" s="132">
        <f t="shared" si="5"/>
        <v>0.82360206000000002</v>
      </c>
      <c r="U329" s="124">
        <v>145</v>
      </c>
      <c r="V329" s="136"/>
      <c r="X329" s="138"/>
      <c r="Y329" s="138" t="s">
        <v>452</v>
      </c>
      <c r="Z329" s="138" t="s">
        <v>348</v>
      </c>
    </row>
    <row r="330" spans="1:26" x14ac:dyDescent="0.25">
      <c r="A330" s="146" t="s">
        <v>284</v>
      </c>
      <c r="B330" s="147" t="s">
        <v>292</v>
      </c>
      <c r="C330" s="146" t="s">
        <v>285</v>
      </c>
      <c r="D330" s="147" t="s">
        <v>293</v>
      </c>
      <c r="E330" s="148" t="s">
        <v>458</v>
      </c>
      <c r="F330" s="148">
        <v>380</v>
      </c>
      <c r="G330" s="147"/>
      <c r="H330" s="147"/>
      <c r="I330" s="148"/>
      <c r="J330" s="149">
        <v>1020</v>
      </c>
      <c r="K330" s="149">
        <v>1500</v>
      </c>
      <c r="L330" s="153" t="s">
        <v>131</v>
      </c>
      <c r="M330" s="146"/>
      <c r="N330" s="154">
        <v>20.7</v>
      </c>
      <c r="O330" s="148" t="s">
        <v>232</v>
      </c>
      <c r="P330" s="128">
        <f>IFERROR(VLOOKUP(L330,NiceHash!$S$3:$W$33,4,FALSE)*N330,0)</f>
        <v>0.85242813210000001</v>
      </c>
      <c r="Q330" s="121"/>
      <c r="R330" s="120"/>
      <c r="S330" s="128">
        <f>IFERROR(VLOOKUP(M330,NiceHash!$S$3:$W$33,4,FALSE)*Q330,0)</f>
        <v>0</v>
      </c>
      <c r="T330" s="132">
        <f t="shared" si="5"/>
        <v>0.85242813210000001</v>
      </c>
      <c r="U330" s="124">
        <v>145</v>
      </c>
      <c r="V330" s="136"/>
      <c r="X330" s="138"/>
      <c r="Y330" s="138" t="s">
        <v>312</v>
      </c>
      <c r="Z330" s="138" t="s">
        <v>577</v>
      </c>
    </row>
    <row r="331" spans="1:26" x14ac:dyDescent="0.25">
      <c r="A331" s="146" t="s">
        <v>284</v>
      </c>
      <c r="B331" s="147" t="s">
        <v>547</v>
      </c>
      <c r="C331" s="146" t="s">
        <v>285</v>
      </c>
      <c r="D331" s="147" t="s">
        <v>293</v>
      </c>
      <c r="E331" s="148" t="s">
        <v>458</v>
      </c>
      <c r="F331" s="148">
        <v>380</v>
      </c>
      <c r="G331" s="147"/>
      <c r="H331" s="147"/>
      <c r="I331" s="148"/>
      <c r="J331" s="149">
        <v>1010</v>
      </c>
      <c r="K331" s="149">
        <v>1450</v>
      </c>
      <c r="L331" s="153" t="s">
        <v>131</v>
      </c>
      <c r="M331" s="146"/>
      <c r="N331" s="154">
        <v>22</v>
      </c>
      <c r="O331" s="148" t="s">
        <v>232</v>
      </c>
      <c r="P331" s="128">
        <f>IFERROR(VLOOKUP(L331,NiceHash!$S$3:$W$33,4,FALSE)*N331,0)</f>
        <v>0.90596226600000007</v>
      </c>
      <c r="Q331" s="121"/>
      <c r="R331" s="120"/>
      <c r="S331" s="128">
        <f>IFERROR(VLOOKUP(M331,NiceHash!$S$3:$W$33,4,FALSE)*Q331,0)</f>
        <v>0</v>
      </c>
      <c r="T331" s="132">
        <f t="shared" si="5"/>
        <v>0.90596226600000007</v>
      </c>
      <c r="U331" s="124">
        <v>145</v>
      </c>
      <c r="V331" s="136"/>
      <c r="X331" s="138"/>
      <c r="Y331" s="138" t="s">
        <v>425</v>
      </c>
      <c r="Z331" s="138" t="s">
        <v>578</v>
      </c>
    </row>
    <row r="332" spans="1:26" x14ac:dyDescent="0.25">
      <c r="A332" s="146" t="s">
        <v>284</v>
      </c>
      <c r="B332" s="147" t="s">
        <v>336</v>
      </c>
      <c r="C332" s="146" t="s">
        <v>285</v>
      </c>
      <c r="D332" s="147" t="s">
        <v>293</v>
      </c>
      <c r="E332" s="148" t="s">
        <v>458</v>
      </c>
      <c r="F332" s="148">
        <v>380</v>
      </c>
      <c r="G332" s="147"/>
      <c r="H332" s="147"/>
      <c r="I332" s="148"/>
      <c r="J332" s="149">
        <v>990</v>
      </c>
      <c r="K332" s="149">
        <v>5700</v>
      </c>
      <c r="L332" s="153" t="s">
        <v>131</v>
      </c>
      <c r="M332" s="146"/>
      <c r="N332" s="154">
        <v>19</v>
      </c>
      <c r="O332" s="148" t="s">
        <v>232</v>
      </c>
      <c r="P332" s="128">
        <f>IFERROR(VLOOKUP(L332,NiceHash!$S$3:$W$33,4,FALSE)*N332,0)</f>
        <v>0.78242195700000006</v>
      </c>
      <c r="Q332" s="121"/>
      <c r="R332" s="120"/>
      <c r="S332" s="128">
        <f>IFERROR(VLOOKUP(M332,NiceHash!$S$3:$W$33,4,FALSE)*Q332,0)</f>
        <v>0</v>
      </c>
      <c r="T332" s="132">
        <f t="shared" si="5"/>
        <v>0.78242195700000006</v>
      </c>
      <c r="U332" s="124">
        <v>145</v>
      </c>
      <c r="V332" s="136"/>
      <c r="X332" s="138"/>
      <c r="Y332" s="138" t="s">
        <v>303</v>
      </c>
      <c r="Z332" s="138" t="s">
        <v>579</v>
      </c>
    </row>
    <row r="333" spans="1:26" x14ac:dyDescent="0.25">
      <c r="A333" s="146" t="s">
        <v>284</v>
      </c>
      <c r="B333" s="147" t="s">
        <v>336</v>
      </c>
      <c r="C333" s="146" t="s">
        <v>285</v>
      </c>
      <c r="D333" s="147" t="s">
        <v>293</v>
      </c>
      <c r="E333" s="148" t="s">
        <v>458</v>
      </c>
      <c r="F333" s="148">
        <v>380</v>
      </c>
      <c r="G333" s="147"/>
      <c r="H333" s="147"/>
      <c r="I333" s="148"/>
      <c r="J333" s="149">
        <v>1050</v>
      </c>
      <c r="K333" s="149">
        <v>1500</v>
      </c>
      <c r="L333" s="153" t="s">
        <v>131</v>
      </c>
      <c r="M333" s="146"/>
      <c r="N333" s="154">
        <v>27</v>
      </c>
      <c r="O333" s="148" t="s">
        <v>232</v>
      </c>
      <c r="P333" s="128">
        <f>IFERROR(VLOOKUP(L333,NiceHash!$S$3:$W$33,4,FALSE)*N333,0)</f>
        <v>1.1118627810000001</v>
      </c>
      <c r="Q333" s="121"/>
      <c r="R333" s="120"/>
      <c r="S333" s="128">
        <f>IFERROR(VLOOKUP(M333,NiceHash!$S$3:$W$33,4,FALSE)*Q333,0)</f>
        <v>0</v>
      </c>
      <c r="T333" s="132">
        <f t="shared" si="5"/>
        <v>1.1118627810000001</v>
      </c>
      <c r="U333" s="124">
        <v>145</v>
      </c>
      <c r="V333" s="136"/>
      <c r="X333" s="138"/>
      <c r="Y333" s="138" t="s">
        <v>580</v>
      </c>
      <c r="Z333" s="138" t="s">
        <v>581</v>
      </c>
    </row>
    <row r="334" spans="1:26" x14ac:dyDescent="0.25">
      <c r="A334" s="146" t="s">
        <v>284</v>
      </c>
      <c r="B334" s="147" t="s">
        <v>336</v>
      </c>
      <c r="C334" s="146" t="s">
        <v>285</v>
      </c>
      <c r="D334" s="147" t="s">
        <v>293</v>
      </c>
      <c r="E334" s="148" t="s">
        <v>458</v>
      </c>
      <c r="F334" s="148">
        <v>380</v>
      </c>
      <c r="G334" s="147"/>
      <c r="H334" s="147"/>
      <c r="I334" s="148"/>
      <c r="J334" s="149">
        <v>1050</v>
      </c>
      <c r="K334" s="149">
        <v>1450</v>
      </c>
      <c r="L334" s="153" t="s">
        <v>131</v>
      </c>
      <c r="M334" s="146"/>
      <c r="N334" s="154">
        <v>20</v>
      </c>
      <c r="O334" s="148" t="s">
        <v>232</v>
      </c>
      <c r="P334" s="128">
        <f>IFERROR(VLOOKUP(L334,NiceHash!$S$3:$W$33,4,FALSE)*N334,0)</f>
        <v>0.82360206000000002</v>
      </c>
      <c r="Q334" s="121"/>
      <c r="R334" s="120"/>
      <c r="S334" s="128">
        <f>IFERROR(VLOOKUP(M334,NiceHash!$S$3:$W$33,4,FALSE)*Q334,0)</f>
        <v>0</v>
      </c>
      <c r="T334" s="132">
        <f t="shared" si="5"/>
        <v>0.82360206000000002</v>
      </c>
      <c r="U334" s="124">
        <v>145</v>
      </c>
      <c r="V334" s="136"/>
      <c r="X334" s="138"/>
      <c r="Y334" s="138" t="s">
        <v>452</v>
      </c>
      <c r="Z334" s="138" t="s">
        <v>360</v>
      </c>
    </row>
    <row r="335" spans="1:26" x14ac:dyDescent="0.25">
      <c r="A335" s="146" t="s">
        <v>284</v>
      </c>
      <c r="B335" s="147" t="s">
        <v>336</v>
      </c>
      <c r="C335" s="146" t="s">
        <v>285</v>
      </c>
      <c r="D335" s="147" t="s">
        <v>293</v>
      </c>
      <c r="E335" s="148" t="s">
        <v>458</v>
      </c>
      <c r="F335" s="148">
        <v>380</v>
      </c>
      <c r="G335" s="147"/>
      <c r="H335" s="147"/>
      <c r="I335" s="148"/>
      <c r="J335" s="149">
        <v>990</v>
      </c>
      <c r="K335" s="149">
        <v>1425</v>
      </c>
      <c r="L335" s="153" t="s">
        <v>131</v>
      </c>
      <c r="M335" s="146"/>
      <c r="N335" s="154">
        <v>20.3</v>
      </c>
      <c r="O335" s="148" t="s">
        <v>232</v>
      </c>
      <c r="P335" s="128">
        <f>IFERROR(VLOOKUP(L335,NiceHash!$S$3:$W$33,4,FALSE)*N335,0)</f>
        <v>0.83595609090000011</v>
      </c>
      <c r="Q335" s="121"/>
      <c r="R335" s="120"/>
      <c r="S335" s="128">
        <f>IFERROR(VLOOKUP(M335,NiceHash!$S$3:$W$33,4,FALSE)*Q335,0)</f>
        <v>0</v>
      </c>
      <c r="T335" s="132">
        <f t="shared" si="5"/>
        <v>0.83595609090000011</v>
      </c>
      <c r="U335" s="124">
        <v>145</v>
      </c>
      <c r="V335" s="136"/>
      <c r="X335" s="138"/>
      <c r="Y335" s="138" t="s">
        <v>312</v>
      </c>
      <c r="Z335" s="138" t="s">
        <v>360</v>
      </c>
    </row>
    <row r="336" spans="1:26" x14ac:dyDescent="0.25">
      <c r="A336" s="146" t="s">
        <v>284</v>
      </c>
      <c r="B336" s="147" t="s">
        <v>292</v>
      </c>
      <c r="C336" s="146" t="s">
        <v>285</v>
      </c>
      <c r="D336" s="147" t="s">
        <v>293</v>
      </c>
      <c r="E336" s="148" t="s">
        <v>458</v>
      </c>
      <c r="F336" s="148" t="s">
        <v>154</v>
      </c>
      <c r="G336" s="147"/>
      <c r="H336" s="147"/>
      <c r="I336" s="148" t="s">
        <v>158</v>
      </c>
      <c r="J336" s="149">
        <v>1000</v>
      </c>
      <c r="K336" s="149">
        <v>1500</v>
      </c>
      <c r="L336" s="153" t="s">
        <v>131</v>
      </c>
      <c r="M336" s="146"/>
      <c r="N336" s="154">
        <v>20</v>
      </c>
      <c r="O336" s="148" t="s">
        <v>232</v>
      </c>
      <c r="P336" s="128">
        <f>IFERROR(VLOOKUP(L336,NiceHash!$S$3:$W$33,4,FALSE)*N336,0)</f>
        <v>0.82360206000000002</v>
      </c>
      <c r="Q336" s="121"/>
      <c r="R336" s="120"/>
      <c r="S336" s="128">
        <f>IFERROR(VLOOKUP(M336,NiceHash!$S$3:$W$33,4,FALSE)*Q336,0)</f>
        <v>0</v>
      </c>
      <c r="T336" s="132">
        <f t="shared" si="5"/>
        <v>0.82360206000000002</v>
      </c>
      <c r="U336" s="124">
        <v>145</v>
      </c>
      <c r="V336" s="136"/>
      <c r="X336" s="138"/>
      <c r="Y336" s="138" t="s">
        <v>312</v>
      </c>
      <c r="Z336" s="138" t="s">
        <v>381</v>
      </c>
    </row>
    <row r="337" spans="1:26" x14ac:dyDescent="0.25">
      <c r="A337" s="146" t="s">
        <v>284</v>
      </c>
      <c r="B337" s="147" t="s">
        <v>344</v>
      </c>
      <c r="C337" s="146" t="s">
        <v>285</v>
      </c>
      <c r="D337" s="147" t="s">
        <v>293</v>
      </c>
      <c r="E337" s="148" t="s">
        <v>458</v>
      </c>
      <c r="F337" s="148" t="s">
        <v>154</v>
      </c>
      <c r="G337" s="147"/>
      <c r="H337" s="147"/>
      <c r="I337" s="148" t="s">
        <v>150</v>
      </c>
      <c r="J337" s="149">
        <v>990</v>
      </c>
      <c r="K337" s="149">
        <v>1425</v>
      </c>
      <c r="L337" s="153" t="s">
        <v>131</v>
      </c>
      <c r="M337" s="146"/>
      <c r="N337" s="154">
        <v>20.8</v>
      </c>
      <c r="O337" s="148" t="s">
        <v>232</v>
      </c>
      <c r="P337" s="128">
        <f>IFERROR(VLOOKUP(L337,NiceHash!$S$3:$W$33,4,FALSE)*N337,0)</f>
        <v>0.85654614240000004</v>
      </c>
      <c r="Q337" s="121"/>
      <c r="R337" s="120"/>
      <c r="S337" s="128">
        <f>IFERROR(VLOOKUP(M337,NiceHash!$S$3:$W$33,4,FALSE)*Q337,0)</f>
        <v>0</v>
      </c>
      <c r="T337" s="132">
        <f t="shared" si="5"/>
        <v>0.85654614240000004</v>
      </c>
      <c r="U337" s="124">
        <v>145</v>
      </c>
      <c r="V337" s="136"/>
      <c r="X337" s="138"/>
      <c r="Y337" s="138" t="s">
        <v>327</v>
      </c>
      <c r="Z337" s="138" t="s">
        <v>360</v>
      </c>
    </row>
    <row r="338" spans="1:26" x14ac:dyDescent="0.25">
      <c r="A338" s="146" t="s">
        <v>284</v>
      </c>
      <c r="B338" s="147" t="s">
        <v>297</v>
      </c>
      <c r="C338" s="146" t="s">
        <v>285</v>
      </c>
      <c r="D338" s="147" t="s">
        <v>293</v>
      </c>
      <c r="E338" s="148" t="s">
        <v>458</v>
      </c>
      <c r="F338" s="148" t="s">
        <v>154</v>
      </c>
      <c r="G338" s="147"/>
      <c r="H338" s="147"/>
      <c r="I338" s="148" t="s">
        <v>150</v>
      </c>
      <c r="J338" s="149">
        <v>1050</v>
      </c>
      <c r="K338" s="149">
        <v>1500</v>
      </c>
      <c r="L338" s="153" t="s">
        <v>131</v>
      </c>
      <c r="M338" s="146"/>
      <c r="N338" s="154">
        <v>21</v>
      </c>
      <c r="O338" s="148" t="s">
        <v>232</v>
      </c>
      <c r="P338" s="128">
        <f>IFERROR(VLOOKUP(L338,NiceHash!$S$3:$W$33,4,FALSE)*N338,0)</f>
        <v>0.8647821630000001</v>
      </c>
      <c r="Q338" s="121"/>
      <c r="R338" s="120"/>
      <c r="S338" s="128">
        <f>IFERROR(VLOOKUP(M338,NiceHash!$S$3:$W$33,4,FALSE)*Q338,0)</f>
        <v>0</v>
      </c>
      <c r="T338" s="132">
        <f t="shared" si="5"/>
        <v>0.8647821630000001</v>
      </c>
      <c r="U338" s="124">
        <v>145</v>
      </c>
      <c r="V338" s="136"/>
      <c r="X338" s="138"/>
      <c r="Y338" s="138" t="s">
        <v>452</v>
      </c>
      <c r="Z338" s="138" t="s">
        <v>582</v>
      </c>
    </row>
    <row r="339" spans="1:26" x14ac:dyDescent="0.25">
      <c r="A339" s="146" t="s">
        <v>833</v>
      </c>
      <c r="B339" s="147"/>
      <c r="C339" s="146" t="s">
        <v>285</v>
      </c>
      <c r="D339" s="147" t="s">
        <v>293</v>
      </c>
      <c r="E339" s="148" t="s">
        <v>458</v>
      </c>
      <c r="F339" s="148" t="s">
        <v>154</v>
      </c>
      <c r="G339" s="147"/>
      <c r="H339" s="147"/>
      <c r="I339" s="148"/>
      <c r="J339" s="149">
        <v>1100</v>
      </c>
      <c r="K339" s="149">
        <v>1500</v>
      </c>
      <c r="L339" s="147" t="s">
        <v>131</v>
      </c>
      <c r="M339" s="146"/>
      <c r="N339" s="154">
        <v>20.2</v>
      </c>
      <c r="O339" s="148" t="s">
        <v>232</v>
      </c>
      <c r="P339" s="128">
        <f>IFERROR(VLOOKUP(L339,NiceHash!$S$3:$W$33,4,FALSE)*N339,0)</f>
        <v>0.83183808059999997</v>
      </c>
      <c r="Q339" s="121"/>
      <c r="R339" s="123"/>
      <c r="S339" s="128">
        <f>IFERROR(VLOOKUP(M339,NiceHash!$S$3:$W$33,4,FALSE)*Q339,0)</f>
        <v>0</v>
      </c>
      <c r="T339" s="132">
        <f t="shared" si="5"/>
        <v>0.83183808059999997</v>
      </c>
      <c r="U339" s="124">
        <v>145</v>
      </c>
      <c r="V339" s="136"/>
      <c r="X339" s="138"/>
      <c r="Y339" s="138"/>
      <c r="Z339" s="138"/>
    </row>
    <row r="340" spans="1:26" x14ac:dyDescent="0.25">
      <c r="A340" s="146" t="s">
        <v>833</v>
      </c>
      <c r="B340" s="147"/>
      <c r="C340" s="146" t="s">
        <v>285</v>
      </c>
      <c r="D340" s="147" t="s">
        <v>293</v>
      </c>
      <c r="E340" s="148" t="s">
        <v>458</v>
      </c>
      <c r="F340" s="148" t="s">
        <v>154</v>
      </c>
      <c r="G340" s="147"/>
      <c r="H340" s="147"/>
      <c r="I340" s="148"/>
      <c r="J340" s="149">
        <v>1100</v>
      </c>
      <c r="K340" s="149">
        <v>1500</v>
      </c>
      <c r="L340" s="147" t="s">
        <v>133</v>
      </c>
      <c r="M340" s="146"/>
      <c r="N340" s="154">
        <v>15.5</v>
      </c>
      <c r="O340" s="148" t="s">
        <v>232</v>
      </c>
      <c r="P340" s="128">
        <f>IFERROR(VLOOKUP(L340,NiceHash!$S$3:$W$33,4,FALSE)*N340,0)</f>
        <v>0</v>
      </c>
      <c r="Q340" s="121"/>
      <c r="R340" s="123"/>
      <c r="S340" s="128">
        <f>IFERROR(VLOOKUP(M340,NiceHash!$S$3:$W$33,4,FALSE)*Q340,0)</f>
        <v>0</v>
      </c>
      <c r="T340" s="132">
        <f t="shared" si="5"/>
        <v>0</v>
      </c>
      <c r="U340" s="124">
        <v>130</v>
      </c>
      <c r="V340" s="136"/>
      <c r="X340" s="138"/>
      <c r="Y340" s="138"/>
      <c r="Z340" s="138"/>
    </row>
    <row r="341" spans="1:26" x14ac:dyDescent="0.25">
      <c r="A341" s="146" t="s">
        <v>833</v>
      </c>
      <c r="B341" s="147"/>
      <c r="C341" s="146" t="s">
        <v>285</v>
      </c>
      <c r="D341" s="147" t="s">
        <v>293</v>
      </c>
      <c r="E341" s="148" t="s">
        <v>458</v>
      </c>
      <c r="F341" s="148" t="s">
        <v>154</v>
      </c>
      <c r="G341" s="147"/>
      <c r="H341" s="147"/>
      <c r="I341" s="148"/>
      <c r="J341" s="149">
        <v>1100</v>
      </c>
      <c r="K341" s="149">
        <v>1500</v>
      </c>
      <c r="L341" s="147" t="s">
        <v>22</v>
      </c>
      <c r="M341" s="146"/>
      <c r="N341" s="151">
        <v>6.4</v>
      </c>
      <c r="O341" s="148" t="s">
        <v>232</v>
      </c>
      <c r="P341" s="128">
        <f>IFERROR(VLOOKUP(L341,NiceHash!$S$3:$W$33,4,FALSE)*N341,0)</f>
        <v>0.18676581678720003</v>
      </c>
      <c r="Q341" s="121"/>
      <c r="R341" s="123"/>
      <c r="S341" s="128">
        <f>IFERROR(VLOOKUP(M341,NiceHash!$S$3:$W$33,4,FALSE)*Q341,0)</f>
        <v>0</v>
      </c>
      <c r="T341" s="132">
        <f t="shared" si="5"/>
        <v>0.18676581678720003</v>
      </c>
      <c r="U341" s="124">
        <v>125</v>
      </c>
      <c r="V341" s="136"/>
      <c r="X341" s="138"/>
      <c r="Y341" s="138"/>
      <c r="Z341" s="138"/>
    </row>
    <row r="342" spans="1:26" x14ac:dyDescent="0.25">
      <c r="A342" s="146" t="s">
        <v>284</v>
      </c>
      <c r="B342" s="147" t="s">
        <v>336</v>
      </c>
      <c r="C342" s="146" t="s">
        <v>285</v>
      </c>
      <c r="D342" s="147" t="s">
        <v>293</v>
      </c>
      <c r="E342" s="148" t="s">
        <v>458</v>
      </c>
      <c r="F342" s="148">
        <v>380</v>
      </c>
      <c r="G342" s="147"/>
      <c r="H342" s="147"/>
      <c r="I342" s="148"/>
      <c r="J342" s="149">
        <v>990</v>
      </c>
      <c r="K342" s="149">
        <v>1375</v>
      </c>
      <c r="L342" s="147" t="s">
        <v>16</v>
      </c>
      <c r="M342" s="146"/>
      <c r="N342" s="152">
        <v>360</v>
      </c>
      <c r="O342" s="148" t="s">
        <v>223</v>
      </c>
      <c r="P342" s="128">
        <f>IFERROR(VLOOKUP(L342,NiceHash!$S$3:$W$33,4,FALSE)*N342,0)</f>
        <v>0.33922715435999995</v>
      </c>
      <c r="Q342" s="121"/>
      <c r="R342" s="120"/>
      <c r="S342" s="128">
        <f>IFERROR(VLOOKUP(M342,NiceHash!$S$3:$W$33,4,FALSE)*Q342,0)</f>
        <v>0</v>
      </c>
      <c r="T342" s="132">
        <f t="shared" si="5"/>
        <v>0.33922715435999995</v>
      </c>
      <c r="U342" s="124"/>
      <c r="V342" s="136"/>
      <c r="X342" s="138"/>
      <c r="Y342" s="138" t="s">
        <v>526</v>
      </c>
      <c r="Z342" s="138" t="s">
        <v>382</v>
      </c>
    </row>
    <row r="343" spans="1:26" x14ac:dyDescent="0.25">
      <c r="A343" s="146" t="s">
        <v>833</v>
      </c>
      <c r="B343" s="147"/>
      <c r="C343" s="146" t="s">
        <v>285</v>
      </c>
      <c r="D343" s="147" t="s">
        <v>293</v>
      </c>
      <c r="E343" s="148" t="s">
        <v>458</v>
      </c>
      <c r="F343" s="148" t="s">
        <v>154</v>
      </c>
      <c r="G343" s="147"/>
      <c r="H343" s="147"/>
      <c r="I343" s="148"/>
      <c r="J343" s="149">
        <v>1100</v>
      </c>
      <c r="K343" s="149">
        <v>1500</v>
      </c>
      <c r="L343" s="147" t="s">
        <v>16</v>
      </c>
      <c r="M343" s="146"/>
      <c r="N343" s="152">
        <v>580</v>
      </c>
      <c r="O343" s="148" t="s">
        <v>223</v>
      </c>
      <c r="P343" s="128">
        <f>IFERROR(VLOOKUP(L343,NiceHash!$S$3:$W$33,4,FALSE)*N343,0)</f>
        <v>0.54653263757999992</v>
      </c>
      <c r="Q343" s="121"/>
      <c r="R343" s="123"/>
      <c r="S343" s="128">
        <f>IFERROR(VLOOKUP(M343,NiceHash!$S$3:$W$33,4,FALSE)*Q343,0)</f>
        <v>0</v>
      </c>
      <c r="T343" s="132">
        <f t="shared" si="5"/>
        <v>0.54653263757999992</v>
      </c>
      <c r="U343" s="124">
        <v>140</v>
      </c>
      <c r="V343" s="136"/>
      <c r="X343" s="138"/>
      <c r="Y343" s="138"/>
      <c r="Z343" s="138"/>
    </row>
    <row r="344" spans="1:26" x14ac:dyDescent="0.25">
      <c r="A344" s="146" t="s">
        <v>833</v>
      </c>
      <c r="B344" s="147"/>
      <c r="C344" s="146" t="s">
        <v>285</v>
      </c>
      <c r="D344" s="147" t="s">
        <v>293</v>
      </c>
      <c r="E344" s="148" t="s">
        <v>458</v>
      </c>
      <c r="F344" s="148" t="s">
        <v>154</v>
      </c>
      <c r="G344" s="147"/>
      <c r="H344" s="147"/>
      <c r="I344" s="148"/>
      <c r="J344" s="149">
        <v>1100</v>
      </c>
      <c r="K344" s="149">
        <v>1500</v>
      </c>
      <c r="L344" s="147" t="s">
        <v>15</v>
      </c>
      <c r="M344" s="146"/>
      <c r="N344" s="154">
        <v>10.5</v>
      </c>
      <c r="O344" s="148" t="s">
        <v>232</v>
      </c>
      <c r="P344" s="128">
        <f>IFERROR(VLOOKUP(L344,NiceHash!$S$3:$W$33,4,FALSE)*N344,0)</f>
        <v>1.3353253987499999E-2</v>
      </c>
      <c r="Q344" s="121"/>
      <c r="R344" s="123"/>
      <c r="S344" s="128">
        <f>IFERROR(VLOOKUP(M344,NiceHash!$S$3:$W$33,4,FALSE)*Q344,0)</f>
        <v>0</v>
      </c>
      <c r="T344" s="132">
        <f t="shared" si="5"/>
        <v>1.3353253987499999E-2</v>
      </c>
      <c r="U344" s="124">
        <v>120</v>
      </c>
      <c r="V344" s="136"/>
      <c r="X344" s="138"/>
      <c r="Y344" s="138"/>
      <c r="Z344" s="138"/>
    </row>
    <row r="345" spans="1:26" x14ac:dyDescent="0.25">
      <c r="A345" s="146" t="s">
        <v>833</v>
      </c>
      <c r="B345" s="147"/>
      <c r="C345" s="146" t="s">
        <v>285</v>
      </c>
      <c r="D345" s="147" t="s">
        <v>293</v>
      </c>
      <c r="E345" s="148" t="s">
        <v>458</v>
      </c>
      <c r="F345" s="148" t="s">
        <v>154</v>
      </c>
      <c r="G345" s="147"/>
      <c r="H345" s="147"/>
      <c r="I345" s="148"/>
      <c r="J345" s="149">
        <v>1100</v>
      </c>
      <c r="K345" s="149">
        <v>1500</v>
      </c>
      <c r="L345" s="147" t="s">
        <v>31</v>
      </c>
      <c r="M345" s="146"/>
      <c r="N345" s="152">
        <v>480</v>
      </c>
      <c r="O345" s="148" t="s">
        <v>232</v>
      </c>
      <c r="P345" s="128">
        <f>IFERROR(VLOOKUP(L345,NiceHash!$S$3:$W$33,4,FALSE)*N345,0)</f>
        <v>0.12053658383999999</v>
      </c>
      <c r="Q345" s="121"/>
      <c r="R345" s="123"/>
      <c r="S345" s="128">
        <f>IFERROR(VLOOKUP(M345,NiceHash!$S$3:$W$33,4,FALSE)*Q345,0)</f>
        <v>0</v>
      </c>
      <c r="T345" s="132">
        <f t="shared" si="5"/>
        <v>0.12053658383999999</v>
      </c>
      <c r="U345" s="124">
        <v>145</v>
      </c>
      <c r="V345" s="136"/>
      <c r="X345" s="138"/>
      <c r="Y345" s="138"/>
      <c r="Z345" s="138"/>
    </row>
    <row r="346" spans="1:26" x14ac:dyDescent="0.25">
      <c r="A346" s="146" t="s">
        <v>284</v>
      </c>
      <c r="B346" s="147" t="s">
        <v>344</v>
      </c>
      <c r="C346" s="146" t="s">
        <v>285</v>
      </c>
      <c r="D346" s="147" t="s">
        <v>293</v>
      </c>
      <c r="E346" s="148" t="s">
        <v>458</v>
      </c>
      <c r="F346" s="148">
        <v>380</v>
      </c>
      <c r="G346" s="147"/>
      <c r="H346" s="147"/>
      <c r="I346" s="148"/>
      <c r="J346" s="149">
        <v>990</v>
      </c>
      <c r="K346" s="149">
        <v>1250</v>
      </c>
      <c r="L346" s="147" t="s">
        <v>8</v>
      </c>
      <c r="M346" s="146"/>
      <c r="N346" s="150">
        <v>0.42</v>
      </c>
      <c r="O346" s="148" t="s">
        <v>232</v>
      </c>
      <c r="P346" s="128">
        <f>IFERROR(VLOOKUP(L346,NiceHash!$S$3:$W$33,4,FALSE)*N346,0)</f>
        <v>3.6646415895599999E-3</v>
      </c>
      <c r="Q346" s="121"/>
      <c r="R346" s="120"/>
      <c r="S346" s="128">
        <f>IFERROR(VLOOKUP(M346,NiceHash!$S$3:$W$33,4,FALSE)*Q346,0)</f>
        <v>0</v>
      </c>
      <c r="T346" s="132">
        <f t="shared" si="5"/>
        <v>3.6646415895599999E-3</v>
      </c>
      <c r="U346" s="124"/>
      <c r="V346" s="136"/>
      <c r="X346" s="138"/>
      <c r="Y346" s="138" t="s">
        <v>569</v>
      </c>
      <c r="Z346" s="138" t="s">
        <v>315</v>
      </c>
    </row>
    <row r="347" spans="1:26" x14ac:dyDescent="0.25">
      <c r="A347" s="146" t="s">
        <v>833</v>
      </c>
      <c r="B347" s="147"/>
      <c r="C347" s="146" t="s">
        <v>285</v>
      </c>
      <c r="D347" s="147" t="s">
        <v>293</v>
      </c>
      <c r="E347" s="148" t="s">
        <v>458</v>
      </c>
      <c r="F347" s="148" t="s">
        <v>154</v>
      </c>
      <c r="G347" s="147"/>
      <c r="H347" s="147"/>
      <c r="I347" s="148"/>
      <c r="J347" s="149">
        <v>1100</v>
      </c>
      <c r="K347" s="149">
        <v>1500</v>
      </c>
      <c r="L347" s="147" t="s">
        <v>34</v>
      </c>
      <c r="M347" s="146"/>
      <c r="N347" s="151">
        <v>9</v>
      </c>
      <c r="O347" s="148" t="s">
        <v>232</v>
      </c>
      <c r="P347" s="128">
        <f>IFERROR(VLOOKUP(L347,NiceHash!$S$3:$W$33,4,FALSE)*N347,0)</f>
        <v>0.29795015699999999</v>
      </c>
      <c r="Q347" s="121"/>
      <c r="R347" s="123"/>
      <c r="S347" s="128">
        <f>IFERROR(VLOOKUP(M347,NiceHash!$S$3:$W$33,4,FALSE)*Q347,0)</f>
        <v>0</v>
      </c>
      <c r="T347" s="132">
        <f t="shared" si="5"/>
        <v>0.29795015699999999</v>
      </c>
      <c r="U347" s="124">
        <v>120</v>
      </c>
      <c r="V347" s="136"/>
      <c r="X347" s="138"/>
      <c r="Y347" s="138"/>
      <c r="Z347" s="138"/>
    </row>
    <row r="348" spans="1:26" x14ac:dyDescent="0.25">
      <c r="A348" s="146" t="s">
        <v>833</v>
      </c>
      <c r="B348" s="147"/>
      <c r="C348" s="146" t="s">
        <v>285</v>
      </c>
      <c r="D348" s="147" t="s">
        <v>293</v>
      </c>
      <c r="E348" s="148" t="s">
        <v>458</v>
      </c>
      <c r="F348" s="148" t="s">
        <v>154</v>
      </c>
      <c r="G348" s="147"/>
      <c r="H348" s="147"/>
      <c r="I348" s="148"/>
      <c r="J348" s="149">
        <v>1100</v>
      </c>
      <c r="K348" s="149">
        <v>1500</v>
      </c>
      <c r="L348" s="147" t="s">
        <v>32</v>
      </c>
      <c r="M348" s="146"/>
      <c r="N348" s="151">
        <v>2.5</v>
      </c>
      <c r="O348" s="148" t="s">
        <v>232</v>
      </c>
      <c r="P348" s="128">
        <f>IFERROR(VLOOKUP(L348,NiceHash!$S$3:$W$33,4,FALSE)*N348,0)</f>
        <v>2.2204957499999997E-2</v>
      </c>
      <c r="Q348" s="121"/>
      <c r="R348" s="123"/>
      <c r="S348" s="128">
        <f>IFERROR(VLOOKUP(M348,NiceHash!$S$3:$W$33,4,FALSE)*Q348,0)</f>
        <v>0</v>
      </c>
      <c r="T348" s="132">
        <f t="shared" si="5"/>
        <v>2.2204957499999997E-2</v>
      </c>
      <c r="U348" s="124">
        <v>120</v>
      </c>
      <c r="V348" s="136"/>
      <c r="X348" s="138"/>
      <c r="Y348" s="138"/>
      <c r="Z348" s="138"/>
    </row>
    <row r="349" spans="1:26" x14ac:dyDescent="0.25">
      <c r="A349" s="146" t="s">
        <v>284</v>
      </c>
      <c r="B349" s="147" t="s">
        <v>311</v>
      </c>
      <c r="C349" s="146" t="s">
        <v>285</v>
      </c>
      <c r="D349" s="147" t="s">
        <v>293</v>
      </c>
      <c r="E349" s="148" t="s">
        <v>458</v>
      </c>
      <c r="F349" s="148" t="s">
        <v>171</v>
      </c>
      <c r="G349" s="147" t="s">
        <v>555</v>
      </c>
      <c r="H349" s="147"/>
      <c r="I349" s="148"/>
      <c r="J349" s="149">
        <v>1025</v>
      </c>
      <c r="K349" s="149">
        <v>1500</v>
      </c>
      <c r="L349" s="147" t="s">
        <v>289</v>
      </c>
      <c r="M349" s="146"/>
      <c r="N349" s="150">
        <v>1.71</v>
      </c>
      <c r="O349" s="148" t="s">
        <v>115</v>
      </c>
      <c r="P349" s="128">
        <f>IFERROR(VLOOKUP(L349,NiceHash!$S$3:$W$33,4,FALSE)*N349,0)</f>
        <v>0.10355584724999999</v>
      </c>
      <c r="Q349" s="121"/>
      <c r="R349" s="120"/>
      <c r="S349" s="128">
        <f>IFERROR(VLOOKUP(M349,NiceHash!$S$3:$W$33,4,FALSE)*Q349,0)</f>
        <v>0</v>
      </c>
      <c r="T349" s="132">
        <f t="shared" si="5"/>
        <v>0.10355584724999999</v>
      </c>
      <c r="U349" s="124"/>
      <c r="V349" s="136"/>
      <c r="X349" s="138"/>
      <c r="Y349" s="138" t="s">
        <v>312</v>
      </c>
      <c r="Z349" s="138" t="s">
        <v>301</v>
      </c>
    </row>
    <row r="350" spans="1:26" x14ac:dyDescent="0.25">
      <c r="A350" s="146" t="s">
        <v>284</v>
      </c>
      <c r="B350" s="147" t="s">
        <v>292</v>
      </c>
      <c r="C350" s="146" t="s">
        <v>285</v>
      </c>
      <c r="D350" s="147" t="s">
        <v>293</v>
      </c>
      <c r="E350" s="148" t="s">
        <v>458</v>
      </c>
      <c r="F350" s="148" t="s">
        <v>171</v>
      </c>
      <c r="G350" s="147" t="s">
        <v>426</v>
      </c>
      <c r="H350" s="147"/>
      <c r="I350" s="148"/>
      <c r="J350" s="149">
        <v>1040</v>
      </c>
      <c r="K350" s="149">
        <v>1150</v>
      </c>
      <c r="L350" s="153" t="s">
        <v>131</v>
      </c>
      <c r="M350" s="146"/>
      <c r="N350" s="154">
        <v>28</v>
      </c>
      <c r="O350" s="148" t="s">
        <v>232</v>
      </c>
      <c r="P350" s="128">
        <f>IFERROR(VLOOKUP(L350,NiceHash!$S$3:$W$33,4,FALSE)*N350,0)</f>
        <v>1.153042884</v>
      </c>
      <c r="Q350" s="121"/>
      <c r="R350" s="120"/>
      <c r="S350" s="128">
        <f>IFERROR(VLOOKUP(M350,NiceHash!$S$3:$W$33,4,FALSE)*Q350,0)</f>
        <v>0</v>
      </c>
      <c r="T350" s="132">
        <f t="shared" si="5"/>
        <v>1.153042884</v>
      </c>
      <c r="U350" s="124"/>
      <c r="V350" s="136"/>
      <c r="X350" s="138"/>
      <c r="Y350" s="138" t="s">
        <v>303</v>
      </c>
      <c r="Z350" s="138">
        <v>16.100000000000001</v>
      </c>
    </row>
    <row r="351" spans="1:26" x14ac:dyDescent="0.25">
      <c r="A351" s="146" t="s">
        <v>284</v>
      </c>
      <c r="B351" s="147" t="s">
        <v>292</v>
      </c>
      <c r="C351" s="146" t="s">
        <v>285</v>
      </c>
      <c r="D351" s="147" t="s">
        <v>293</v>
      </c>
      <c r="E351" s="148" t="s">
        <v>458</v>
      </c>
      <c r="F351" s="148" t="s">
        <v>171</v>
      </c>
      <c r="G351" s="147" t="s">
        <v>426</v>
      </c>
      <c r="H351" s="147"/>
      <c r="I351" s="148"/>
      <c r="J351" s="149">
        <v>1260</v>
      </c>
      <c r="K351" s="149">
        <v>1500</v>
      </c>
      <c r="L351" s="153" t="s">
        <v>131</v>
      </c>
      <c r="M351" s="146"/>
      <c r="N351" s="154">
        <v>39</v>
      </c>
      <c r="O351" s="148" t="s">
        <v>232</v>
      </c>
      <c r="P351" s="128">
        <f>IFERROR(VLOOKUP(L351,NiceHash!$S$3:$W$33,4,FALSE)*N351,0)</f>
        <v>1.6060240170000002</v>
      </c>
      <c r="Q351" s="121"/>
      <c r="R351" s="120"/>
      <c r="S351" s="128">
        <f>IFERROR(VLOOKUP(M351,NiceHash!$S$3:$W$33,4,FALSE)*Q351,0)</f>
        <v>0</v>
      </c>
      <c r="T351" s="132">
        <f t="shared" si="5"/>
        <v>1.6060240170000002</v>
      </c>
      <c r="U351" s="124"/>
      <c r="V351" s="136"/>
      <c r="X351" s="138"/>
      <c r="Y351" s="138" t="s">
        <v>418</v>
      </c>
      <c r="Z351" s="138" t="s">
        <v>358</v>
      </c>
    </row>
    <row r="352" spans="1:26" x14ac:dyDescent="0.25">
      <c r="A352" s="146" t="s">
        <v>284</v>
      </c>
      <c r="B352" s="147" t="s">
        <v>292</v>
      </c>
      <c r="C352" s="146" t="s">
        <v>285</v>
      </c>
      <c r="D352" s="147" t="s">
        <v>293</v>
      </c>
      <c r="E352" s="148" t="s">
        <v>458</v>
      </c>
      <c r="F352" s="148" t="s">
        <v>171</v>
      </c>
      <c r="G352" s="147" t="s">
        <v>426</v>
      </c>
      <c r="H352" s="147"/>
      <c r="I352" s="148"/>
      <c r="J352" s="149">
        <v>1170</v>
      </c>
      <c r="K352" s="149">
        <v>1500</v>
      </c>
      <c r="L352" s="153" t="s">
        <v>131</v>
      </c>
      <c r="M352" s="146"/>
      <c r="N352" s="154">
        <v>33.4</v>
      </c>
      <c r="O352" s="148" t="s">
        <v>232</v>
      </c>
      <c r="P352" s="128">
        <f>IFERROR(VLOOKUP(L352,NiceHash!$S$3:$W$33,4,FALSE)*N352,0)</f>
        <v>1.3754154402000001</v>
      </c>
      <c r="Q352" s="121"/>
      <c r="R352" s="120"/>
      <c r="S352" s="128">
        <f>IFERROR(VLOOKUP(M352,NiceHash!$S$3:$W$33,4,FALSE)*Q352,0)</f>
        <v>0</v>
      </c>
      <c r="T352" s="132">
        <f t="shared" si="5"/>
        <v>1.3754154402000001</v>
      </c>
      <c r="U352" s="124"/>
      <c r="V352" s="136"/>
      <c r="X352" s="138"/>
      <c r="Y352" s="138" t="s">
        <v>583</v>
      </c>
      <c r="Z352" s="138" t="s">
        <v>360</v>
      </c>
    </row>
    <row r="353" spans="1:26" x14ac:dyDescent="0.25">
      <c r="A353" s="146" t="s">
        <v>284</v>
      </c>
      <c r="B353" s="147" t="s">
        <v>292</v>
      </c>
      <c r="C353" s="146" t="s">
        <v>285</v>
      </c>
      <c r="D353" s="147" t="s">
        <v>293</v>
      </c>
      <c r="E353" s="148" t="s">
        <v>458</v>
      </c>
      <c r="F353" s="148" t="s">
        <v>171</v>
      </c>
      <c r="G353" s="147" t="s">
        <v>426</v>
      </c>
      <c r="H353" s="147"/>
      <c r="I353" s="148"/>
      <c r="J353" s="149">
        <v>1160</v>
      </c>
      <c r="K353" s="149">
        <v>1550</v>
      </c>
      <c r="L353" s="153" t="s">
        <v>131</v>
      </c>
      <c r="M353" s="146"/>
      <c r="N353" s="154">
        <v>31</v>
      </c>
      <c r="O353" s="148" t="s">
        <v>232</v>
      </c>
      <c r="P353" s="128">
        <f>IFERROR(VLOOKUP(L353,NiceHash!$S$3:$W$33,4,FALSE)*N353,0)</f>
        <v>1.276583193</v>
      </c>
      <c r="Q353" s="121"/>
      <c r="R353" s="120"/>
      <c r="S353" s="128">
        <f>IFERROR(VLOOKUP(M353,NiceHash!$S$3:$W$33,4,FALSE)*Q353,0)</f>
        <v>0</v>
      </c>
      <c r="T353" s="132">
        <f t="shared" si="5"/>
        <v>1.276583193</v>
      </c>
      <c r="U353" s="124"/>
      <c r="V353" s="136"/>
      <c r="X353" s="138"/>
      <c r="Y353" s="138" t="s">
        <v>584</v>
      </c>
      <c r="Z353" s="138" t="s">
        <v>360</v>
      </c>
    </row>
    <row r="354" spans="1:26" x14ac:dyDescent="0.25">
      <c r="A354" s="146" t="s">
        <v>284</v>
      </c>
      <c r="B354" s="147" t="s">
        <v>292</v>
      </c>
      <c r="C354" s="146" t="s">
        <v>285</v>
      </c>
      <c r="D354" s="147" t="s">
        <v>293</v>
      </c>
      <c r="E354" s="148" t="s">
        <v>458</v>
      </c>
      <c r="F354" s="148" t="s">
        <v>171</v>
      </c>
      <c r="G354" s="147" t="s">
        <v>426</v>
      </c>
      <c r="H354" s="147"/>
      <c r="I354" s="148"/>
      <c r="J354" s="149">
        <v>1080</v>
      </c>
      <c r="K354" s="149">
        <v>1500</v>
      </c>
      <c r="L354" s="147" t="s">
        <v>16</v>
      </c>
      <c r="M354" s="146"/>
      <c r="N354" s="152">
        <v>650</v>
      </c>
      <c r="O354" s="148" t="s">
        <v>223</v>
      </c>
      <c r="P354" s="128">
        <f>IFERROR(VLOOKUP(L354,NiceHash!$S$3:$W$33,4,FALSE)*N354,0)</f>
        <v>0.61249347314999991</v>
      </c>
      <c r="Q354" s="121"/>
      <c r="R354" s="120"/>
      <c r="S354" s="128">
        <f>IFERROR(VLOOKUP(M354,NiceHash!$S$3:$W$33,4,FALSE)*Q354,0)</f>
        <v>0</v>
      </c>
      <c r="T354" s="132">
        <f t="shared" si="5"/>
        <v>0.61249347314999991</v>
      </c>
      <c r="U354" s="124"/>
      <c r="V354" s="136"/>
      <c r="X354" s="138"/>
      <c r="Y354" s="138" t="s">
        <v>526</v>
      </c>
      <c r="Z354" s="138" t="s">
        <v>382</v>
      </c>
    </row>
    <row r="355" spans="1:26" x14ac:dyDescent="0.25">
      <c r="A355" s="146" t="s">
        <v>284</v>
      </c>
      <c r="B355" s="147" t="s">
        <v>364</v>
      </c>
      <c r="C355" s="146" t="s">
        <v>285</v>
      </c>
      <c r="D355" s="147" t="s">
        <v>293</v>
      </c>
      <c r="E355" s="148" t="s">
        <v>458</v>
      </c>
      <c r="F355" s="148" t="s">
        <v>171</v>
      </c>
      <c r="G355" s="147" t="s">
        <v>485</v>
      </c>
      <c r="H355" s="147"/>
      <c r="I355" s="148"/>
      <c r="J355" s="149">
        <v>1060</v>
      </c>
      <c r="K355" s="149">
        <v>1350</v>
      </c>
      <c r="L355" s="153" t="s">
        <v>131</v>
      </c>
      <c r="M355" s="146"/>
      <c r="N355" s="154">
        <v>30</v>
      </c>
      <c r="O355" s="148" t="s">
        <v>232</v>
      </c>
      <c r="P355" s="128">
        <f>IFERROR(VLOOKUP(L355,NiceHash!$S$3:$W$33,4,FALSE)*N355,0)</f>
        <v>1.2354030900000001</v>
      </c>
      <c r="Q355" s="121"/>
      <c r="R355" s="120"/>
      <c r="S355" s="128">
        <f>IFERROR(VLOOKUP(M355,NiceHash!$S$3:$W$33,4,FALSE)*Q355,0)</f>
        <v>0</v>
      </c>
      <c r="T355" s="132">
        <f t="shared" si="5"/>
        <v>1.2354030900000001</v>
      </c>
      <c r="U355" s="124"/>
      <c r="V355" s="136"/>
      <c r="X355" s="138"/>
      <c r="Y355" s="138" t="s">
        <v>498</v>
      </c>
      <c r="Z355" s="138" t="s">
        <v>520</v>
      </c>
    </row>
    <row r="356" spans="1:26" x14ac:dyDescent="0.25">
      <c r="A356" s="146" t="s">
        <v>284</v>
      </c>
      <c r="B356" s="147" t="s">
        <v>344</v>
      </c>
      <c r="C356" s="146" t="s">
        <v>285</v>
      </c>
      <c r="D356" s="147" t="s">
        <v>293</v>
      </c>
      <c r="E356" s="148" t="s">
        <v>458</v>
      </c>
      <c r="F356" s="148" t="s">
        <v>171</v>
      </c>
      <c r="G356" s="147" t="s">
        <v>429</v>
      </c>
      <c r="H356" s="147"/>
      <c r="I356" s="148"/>
      <c r="J356" s="149">
        <v>1125</v>
      </c>
      <c r="K356" s="149">
        <v>1500</v>
      </c>
      <c r="L356" s="153" t="s">
        <v>131</v>
      </c>
      <c r="M356" s="146"/>
      <c r="N356" s="154">
        <v>31</v>
      </c>
      <c r="O356" s="148" t="s">
        <v>232</v>
      </c>
      <c r="P356" s="128">
        <f>IFERROR(VLOOKUP(L356,NiceHash!$S$3:$W$33,4,FALSE)*N356,0)</f>
        <v>1.276583193</v>
      </c>
      <c r="Q356" s="121"/>
      <c r="R356" s="120"/>
      <c r="S356" s="128">
        <f>IFERROR(VLOOKUP(M356,NiceHash!$S$3:$W$33,4,FALSE)*Q356,0)</f>
        <v>0</v>
      </c>
      <c r="T356" s="132">
        <f t="shared" si="5"/>
        <v>1.276583193</v>
      </c>
      <c r="U356" s="124"/>
      <c r="V356" s="136"/>
      <c r="X356" s="138"/>
      <c r="Y356" s="138" t="s">
        <v>318</v>
      </c>
      <c r="Z356" s="138" t="s">
        <v>348</v>
      </c>
    </row>
    <row r="357" spans="1:26" x14ac:dyDescent="0.25">
      <c r="A357" s="146" t="s">
        <v>284</v>
      </c>
      <c r="B357" s="147" t="s">
        <v>344</v>
      </c>
      <c r="C357" s="146" t="s">
        <v>285</v>
      </c>
      <c r="D357" s="147" t="s">
        <v>293</v>
      </c>
      <c r="E357" s="148" t="s">
        <v>458</v>
      </c>
      <c r="F357" s="148" t="s">
        <v>171</v>
      </c>
      <c r="G357" s="147" t="s">
        <v>429</v>
      </c>
      <c r="H357" s="147"/>
      <c r="I357" s="148"/>
      <c r="J357" s="149">
        <v>1100</v>
      </c>
      <c r="K357" s="149">
        <v>1500</v>
      </c>
      <c r="L357" s="153" t="s">
        <v>131</v>
      </c>
      <c r="M357" s="146"/>
      <c r="N357" s="154">
        <v>31</v>
      </c>
      <c r="O357" s="148" t="s">
        <v>232</v>
      </c>
      <c r="P357" s="128">
        <f>IFERROR(VLOOKUP(L357,NiceHash!$S$3:$W$33,4,FALSE)*N357,0)</f>
        <v>1.276583193</v>
      </c>
      <c r="Q357" s="121"/>
      <c r="R357" s="120"/>
      <c r="S357" s="128">
        <f>IFERROR(VLOOKUP(M357,NiceHash!$S$3:$W$33,4,FALSE)*Q357,0)</f>
        <v>0</v>
      </c>
      <c r="T357" s="132">
        <f t="shared" si="5"/>
        <v>1.276583193</v>
      </c>
      <c r="U357" s="124"/>
      <c r="V357" s="136"/>
      <c r="X357" s="138"/>
      <c r="Y357" s="138" t="s">
        <v>298</v>
      </c>
      <c r="Z357" s="138" t="s">
        <v>585</v>
      </c>
    </row>
    <row r="358" spans="1:26" x14ac:dyDescent="0.25">
      <c r="A358" s="146" t="s">
        <v>284</v>
      </c>
      <c r="B358" s="147" t="s">
        <v>344</v>
      </c>
      <c r="C358" s="146" t="s">
        <v>285</v>
      </c>
      <c r="D358" s="147" t="s">
        <v>293</v>
      </c>
      <c r="E358" s="148" t="s">
        <v>458</v>
      </c>
      <c r="F358" s="148" t="s">
        <v>171</v>
      </c>
      <c r="G358" s="147" t="s">
        <v>429</v>
      </c>
      <c r="H358" s="147"/>
      <c r="I358" s="148"/>
      <c r="J358" s="149">
        <v>1050</v>
      </c>
      <c r="K358" s="149">
        <v>1500</v>
      </c>
      <c r="L358" s="153" t="s">
        <v>131</v>
      </c>
      <c r="M358" s="146"/>
      <c r="N358" s="154">
        <v>32</v>
      </c>
      <c r="O358" s="148" t="s">
        <v>232</v>
      </c>
      <c r="P358" s="128">
        <f>IFERROR(VLOOKUP(L358,NiceHash!$S$3:$W$33,4,FALSE)*N358,0)</f>
        <v>1.3177632960000001</v>
      </c>
      <c r="Q358" s="121"/>
      <c r="R358" s="120"/>
      <c r="S358" s="128">
        <f>IFERROR(VLOOKUP(M358,NiceHash!$S$3:$W$33,4,FALSE)*Q358,0)</f>
        <v>0</v>
      </c>
      <c r="T358" s="132">
        <f t="shared" si="5"/>
        <v>1.3177632960000001</v>
      </c>
      <c r="U358" s="124"/>
      <c r="V358" s="136"/>
      <c r="X358" s="138"/>
      <c r="Y358" s="138" t="s">
        <v>586</v>
      </c>
      <c r="Z358" s="138" t="s">
        <v>587</v>
      </c>
    </row>
    <row r="359" spans="1:26" x14ac:dyDescent="0.25">
      <c r="A359" s="146" t="s">
        <v>284</v>
      </c>
      <c r="B359" s="147" t="s">
        <v>344</v>
      </c>
      <c r="C359" s="146" t="s">
        <v>285</v>
      </c>
      <c r="D359" s="147" t="s">
        <v>293</v>
      </c>
      <c r="E359" s="148" t="s">
        <v>458</v>
      </c>
      <c r="F359" s="148" t="s">
        <v>171</v>
      </c>
      <c r="G359" s="147" t="s">
        <v>429</v>
      </c>
      <c r="H359" s="147"/>
      <c r="I359" s="148"/>
      <c r="J359" s="149">
        <v>1050</v>
      </c>
      <c r="K359" s="149">
        <v>1500</v>
      </c>
      <c r="L359" s="147" t="s">
        <v>11</v>
      </c>
      <c r="M359" s="146"/>
      <c r="N359" s="151">
        <v>15</v>
      </c>
      <c r="O359" s="148" t="s">
        <v>232</v>
      </c>
      <c r="P359" s="128">
        <f>IFERROR(VLOOKUP(L359,NiceHash!$S$3:$W$33,4,FALSE)*N359,0)</f>
        <v>2.1801231E-3</v>
      </c>
      <c r="Q359" s="121"/>
      <c r="R359" s="120"/>
      <c r="S359" s="128">
        <f>IFERROR(VLOOKUP(M359,NiceHash!$S$3:$W$33,4,FALSE)*Q359,0)</f>
        <v>0</v>
      </c>
      <c r="T359" s="132">
        <f t="shared" si="5"/>
        <v>2.1801231E-3</v>
      </c>
      <c r="U359" s="124"/>
      <c r="V359" s="136"/>
      <c r="X359" s="138"/>
      <c r="Y359" s="138" t="s">
        <v>586</v>
      </c>
      <c r="Z359" s="138" t="s">
        <v>519</v>
      </c>
    </row>
    <row r="360" spans="1:26" x14ac:dyDescent="0.25">
      <c r="A360" s="146" t="s">
        <v>284</v>
      </c>
      <c r="B360" s="147" t="s">
        <v>331</v>
      </c>
      <c r="C360" s="146" t="s">
        <v>285</v>
      </c>
      <c r="D360" s="147" t="s">
        <v>293</v>
      </c>
      <c r="E360" s="148" t="s">
        <v>458</v>
      </c>
      <c r="F360" s="148" t="s">
        <v>171</v>
      </c>
      <c r="G360" s="147" t="s">
        <v>218</v>
      </c>
      <c r="H360" s="147"/>
      <c r="I360" s="148" t="s">
        <v>152</v>
      </c>
      <c r="J360" s="149">
        <v>1230</v>
      </c>
      <c r="K360" s="149">
        <v>1550</v>
      </c>
      <c r="L360" s="153" t="s">
        <v>131</v>
      </c>
      <c r="M360" s="146"/>
      <c r="N360" s="154">
        <v>32.4</v>
      </c>
      <c r="O360" s="148" t="s">
        <v>232</v>
      </c>
      <c r="P360" s="128">
        <f>IFERROR(VLOOKUP(L360,NiceHash!$S$3:$W$33,4,FALSE)*N360,0)</f>
        <v>1.3342353372</v>
      </c>
      <c r="Q360" s="121"/>
      <c r="R360" s="120"/>
      <c r="S360" s="128">
        <f>IFERROR(VLOOKUP(M360,NiceHash!$S$3:$W$33,4,FALSE)*Q360,0)</f>
        <v>0</v>
      </c>
      <c r="T360" s="132">
        <f t="shared" si="5"/>
        <v>1.3342353372</v>
      </c>
      <c r="U360" s="124"/>
      <c r="V360" s="136"/>
      <c r="X360" s="138"/>
      <c r="Y360" s="138" t="s">
        <v>298</v>
      </c>
      <c r="Z360" s="138" t="s">
        <v>588</v>
      </c>
    </row>
    <row r="361" spans="1:26" x14ac:dyDescent="0.25">
      <c r="A361" s="146" t="s">
        <v>284</v>
      </c>
      <c r="B361" s="147" t="s">
        <v>285</v>
      </c>
      <c r="C361" s="146" t="s">
        <v>285</v>
      </c>
      <c r="D361" s="147" t="s">
        <v>293</v>
      </c>
      <c r="E361" s="148" t="s">
        <v>458</v>
      </c>
      <c r="F361" s="148" t="s">
        <v>171</v>
      </c>
      <c r="G361" s="147" t="s">
        <v>218</v>
      </c>
      <c r="H361" s="147"/>
      <c r="I361" s="148"/>
      <c r="J361" s="149">
        <v>1175</v>
      </c>
      <c r="K361" s="149">
        <v>1500</v>
      </c>
      <c r="L361" s="153" t="s">
        <v>131</v>
      </c>
      <c r="M361" s="146"/>
      <c r="N361" s="154">
        <v>33.5</v>
      </c>
      <c r="O361" s="148" t="s">
        <v>232</v>
      </c>
      <c r="P361" s="128">
        <f>IFERROR(VLOOKUP(L361,NiceHash!$S$3:$W$33,4,FALSE)*N361,0)</f>
        <v>1.3795334505000001</v>
      </c>
      <c r="Q361" s="121"/>
      <c r="R361" s="120"/>
      <c r="S361" s="128">
        <f>IFERROR(VLOOKUP(M361,NiceHash!$S$3:$W$33,4,FALSE)*Q361,0)</f>
        <v>0</v>
      </c>
      <c r="T361" s="132">
        <f t="shared" si="5"/>
        <v>1.3795334505000001</v>
      </c>
      <c r="U361" s="124"/>
      <c r="V361" s="136"/>
      <c r="X361" s="138"/>
      <c r="Y361" s="138" t="s">
        <v>452</v>
      </c>
      <c r="Z361" s="138" t="s">
        <v>589</v>
      </c>
    </row>
    <row r="362" spans="1:26" x14ac:dyDescent="0.25">
      <c r="A362" s="146" t="s">
        <v>284</v>
      </c>
      <c r="B362" s="147" t="s">
        <v>297</v>
      </c>
      <c r="C362" s="146" t="s">
        <v>285</v>
      </c>
      <c r="D362" s="147" t="s">
        <v>293</v>
      </c>
      <c r="E362" s="148" t="s">
        <v>458</v>
      </c>
      <c r="F362" s="148" t="s">
        <v>171</v>
      </c>
      <c r="G362" s="147" t="s">
        <v>218</v>
      </c>
      <c r="H362" s="147"/>
      <c r="I362" s="148"/>
      <c r="J362" s="149">
        <v>1150</v>
      </c>
      <c r="K362" s="149">
        <v>1500</v>
      </c>
      <c r="L362" s="153" t="s">
        <v>131</v>
      </c>
      <c r="M362" s="146"/>
      <c r="N362" s="154">
        <v>32.299999999999997</v>
      </c>
      <c r="O362" s="148" t="s">
        <v>232</v>
      </c>
      <c r="P362" s="128">
        <f>IFERROR(VLOOKUP(L362,NiceHash!$S$3:$W$33,4,FALSE)*N362,0)</f>
        <v>1.3301173269</v>
      </c>
      <c r="Q362" s="121"/>
      <c r="R362" s="120"/>
      <c r="S362" s="128">
        <f>IFERROR(VLOOKUP(M362,NiceHash!$S$3:$W$33,4,FALSE)*Q362,0)</f>
        <v>0</v>
      </c>
      <c r="T362" s="132">
        <f t="shared" si="5"/>
        <v>1.3301173269</v>
      </c>
      <c r="U362" s="124"/>
      <c r="V362" s="136"/>
      <c r="X362" s="138"/>
      <c r="Y362" s="138" t="s">
        <v>590</v>
      </c>
      <c r="Z362" s="138">
        <v>16.100000000000001</v>
      </c>
    </row>
    <row r="363" spans="1:26" x14ac:dyDescent="0.25">
      <c r="A363" s="146" t="s">
        <v>284</v>
      </c>
      <c r="B363" s="147" t="s">
        <v>297</v>
      </c>
      <c r="C363" s="146" t="s">
        <v>285</v>
      </c>
      <c r="D363" s="147" t="s">
        <v>293</v>
      </c>
      <c r="E363" s="148" t="s">
        <v>458</v>
      </c>
      <c r="F363" s="148" t="s">
        <v>171</v>
      </c>
      <c r="G363" s="147" t="s">
        <v>218</v>
      </c>
      <c r="H363" s="147"/>
      <c r="I363" s="148"/>
      <c r="J363" s="149">
        <v>1230</v>
      </c>
      <c r="K363" s="149">
        <v>1600</v>
      </c>
      <c r="L363" s="153" t="s">
        <v>131</v>
      </c>
      <c r="M363" s="146"/>
      <c r="N363" s="154">
        <v>33.6</v>
      </c>
      <c r="O363" s="148" t="s">
        <v>232</v>
      </c>
      <c r="P363" s="128">
        <f>IFERROR(VLOOKUP(L363,NiceHash!$S$3:$W$33,4,FALSE)*N363,0)</f>
        <v>1.3836514608000001</v>
      </c>
      <c r="Q363" s="121"/>
      <c r="R363" s="120"/>
      <c r="S363" s="128">
        <f>IFERROR(VLOOKUP(M363,NiceHash!$S$3:$W$33,4,FALSE)*Q363,0)</f>
        <v>0</v>
      </c>
      <c r="T363" s="132">
        <f t="shared" si="5"/>
        <v>1.3836514608000001</v>
      </c>
      <c r="U363" s="124"/>
      <c r="V363" s="136"/>
      <c r="X363" s="138"/>
      <c r="Y363" s="138" t="s">
        <v>303</v>
      </c>
      <c r="Z363" s="138" t="s">
        <v>474</v>
      </c>
    </row>
    <row r="364" spans="1:26" x14ac:dyDescent="0.25">
      <c r="A364" s="146" t="s">
        <v>284</v>
      </c>
      <c r="B364" s="147" t="s">
        <v>292</v>
      </c>
      <c r="C364" s="146" t="s">
        <v>285</v>
      </c>
      <c r="D364" s="147" t="s">
        <v>293</v>
      </c>
      <c r="E364" s="148" t="s">
        <v>458</v>
      </c>
      <c r="F364" s="148" t="s">
        <v>171</v>
      </c>
      <c r="G364" s="147" t="s">
        <v>218</v>
      </c>
      <c r="H364" s="147"/>
      <c r="I364" s="148"/>
      <c r="J364" s="149">
        <v>1080</v>
      </c>
      <c r="K364" s="149">
        <v>6000</v>
      </c>
      <c r="L364" s="153" t="s">
        <v>131</v>
      </c>
      <c r="M364" s="146"/>
      <c r="N364" s="154">
        <v>30</v>
      </c>
      <c r="O364" s="148" t="s">
        <v>232</v>
      </c>
      <c r="P364" s="128">
        <f>IFERROR(VLOOKUP(L364,NiceHash!$S$3:$W$33,4,FALSE)*N364,0)</f>
        <v>1.2354030900000001</v>
      </c>
      <c r="Q364" s="121"/>
      <c r="R364" s="120"/>
      <c r="S364" s="128">
        <f>IFERROR(VLOOKUP(M364,NiceHash!$S$3:$W$33,4,FALSE)*Q364,0)</f>
        <v>0</v>
      </c>
      <c r="T364" s="132">
        <f t="shared" si="5"/>
        <v>1.2354030900000001</v>
      </c>
      <c r="U364" s="124"/>
      <c r="V364" s="136"/>
      <c r="X364" s="138"/>
      <c r="Y364" s="138" t="s">
        <v>353</v>
      </c>
      <c r="Z364" s="138" t="s">
        <v>591</v>
      </c>
    </row>
    <row r="365" spans="1:26" x14ac:dyDescent="0.25">
      <c r="A365" s="146" t="s">
        <v>284</v>
      </c>
      <c r="B365" s="147" t="s">
        <v>292</v>
      </c>
      <c r="C365" s="146" t="s">
        <v>285</v>
      </c>
      <c r="D365" s="147" t="s">
        <v>293</v>
      </c>
      <c r="E365" s="148" t="s">
        <v>458</v>
      </c>
      <c r="F365" s="148" t="s">
        <v>171</v>
      </c>
      <c r="G365" s="147" t="s">
        <v>218</v>
      </c>
      <c r="H365" s="147"/>
      <c r="I365" s="148"/>
      <c r="J365" s="149">
        <v>1025</v>
      </c>
      <c r="K365" s="149">
        <v>1500</v>
      </c>
      <c r="L365" s="153" t="s">
        <v>131</v>
      </c>
      <c r="M365" s="146"/>
      <c r="N365" s="154">
        <v>30</v>
      </c>
      <c r="O365" s="148" t="s">
        <v>232</v>
      </c>
      <c r="P365" s="128">
        <f>IFERROR(VLOOKUP(L365,NiceHash!$S$3:$W$33,4,FALSE)*N365,0)</f>
        <v>1.2354030900000001</v>
      </c>
      <c r="Q365" s="121"/>
      <c r="R365" s="120"/>
      <c r="S365" s="128">
        <f>IFERROR(VLOOKUP(M365,NiceHash!$S$3:$W$33,4,FALSE)*Q365,0)</f>
        <v>0</v>
      </c>
      <c r="T365" s="132">
        <f t="shared" si="5"/>
        <v>1.2354030900000001</v>
      </c>
      <c r="U365" s="124"/>
      <c r="V365" s="136"/>
      <c r="X365" s="138"/>
      <c r="Y365" s="138" t="s">
        <v>312</v>
      </c>
      <c r="Z365" s="138" t="s">
        <v>381</v>
      </c>
    </row>
    <row r="366" spans="1:26" x14ac:dyDescent="0.25">
      <c r="A366" s="146" t="s">
        <v>284</v>
      </c>
      <c r="B366" s="147" t="s">
        <v>292</v>
      </c>
      <c r="C366" s="146" t="s">
        <v>285</v>
      </c>
      <c r="D366" s="147" t="s">
        <v>293</v>
      </c>
      <c r="E366" s="148" t="s">
        <v>458</v>
      </c>
      <c r="F366" s="148" t="s">
        <v>171</v>
      </c>
      <c r="G366" s="147" t="s">
        <v>218</v>
      </c>
      <c r="H366" s="147"/>
      <c r="I366" s="148"/>
      <c r="J366" s="149">
        <v>1200</v>
      </c>
      <c r="K366" s="149">
        <v>1600</v>
      </c>
      <c r="L366" s="153" t="s">
        <v>131</v>
      </c>
      <c r="M366" s="146"/>
      <c r="N366" s="154">
        <v>30.6</v>
      </c>
      <c r="O366" s="148" t="s">
        <v>232</v>
      </c>
      <c r="P366" s="128">
        <f>IFERROR(VLOOKUP(L366,NiceHash!$S$3:$W$33,4,FALSE)*N366,0)</f>
        <v>1.2601111518000001</v>
      </c>
      <c r="Q366" s="121"/>
      <c r="R366" s="120"/>
      <c r="S366" s="128">
        <f>IFERROR(VLOOKUP(M366,NiceHash!$S$3:$W$33,4,FALSE)*Q366,0)</f>
        <v>0</v>
      </c>
      <c r="T366" s="132">
        <f t="shared" si="5"/>
        <v>1.2601111518000001</v>
      </c>
      <c r="U366" s="124"/>
      <c r="V366" s="136"/>
      <c r="X366" s="138"/>
      <c r="Y366" s="138" t="s">
        <v>592</v>
      </c>
      <c r="Z366" s="138" t="s">
        <v>360</v>
      </c>
    </row>
    <row r="367" spans="1:26" x14ac:dyDescent="0.25">
      <c r="A367" s="146" t="s">
        <v>284</v>
      </c>
      <c r="B367" s="147" t="s">
        <v>292</v>
      </c>
      <c r="C367" s="146" t="s">
        <v>285</v>
      </c>
      <c r="D367" s="147" t="s">
        <v>293</v>
      </c>
      <c r="E367" s="148" t="s">
        <v>458</v>
      </c>
      <c r="F367" s="148" t="s">
        <v>171</v>
      </c>
      <c r="G367" s="147" t="s">
        <v>218</v>
      </c>
      <c r="H367" s="147"/>
      <c r="I367" s="148"/>
      <c r="J367" s="149">
        <v>1250</v>
      </c>
      <c r="K367" s="149">
        <v>1200</v>
      </c>
      <c r="L367" s="153" t="s">
        <v>131</v>
      </c>
      <c r="M367" s="146"/>
      <c r="N367" s="154">
        <v>33</v>
      </c>
      <c r="O367" s="148" t="s">
        <v>232</v>
      </c>
      <c r="P367" s="128">
        <f>IFERROR(VLOOKUP(L367,NiceHash!$S$3:$W$33,4,FALSE)*N367,0)</f>
        <v>1.3589433990000002</v>
      </c>
      <c r="Q367" s="121"/>
      <c r="R367" s="120"/>
      <c r="S367" s="128">
        <f>IFERROR(VLOOKUP(M367,NiceHash!$S$3:$W$33,4,FALSE)*Q367,0)</f>
        <v>0</v>
      </c>
      <c r="T367" s="132">
        <f t="shared" si="5"/>
        <v>1.3589433990000002</v>
      </c>
      <c r="U367" s="124"/>
      <c r="V367" s="136"/>
      <c r="X367" s="138"/>
      <c r="Y367" s="138" t="s">
        <v>418</v>
      </c>
      <c r="Z367" s="138" t="s">
        <v>339</v>
      </c>
    </row>
    <row r="368" spans="1:26" x14ac:dyDescent="0.25">
      <c r="A368" s="146" t="s">
        <v>284</v>
      </c>
      <c r="B368" s="147" t="s">
        <v>292</v>
      </c>
      <c r="C368" s="146" t="s">
        <v>285</v>
      </c>
      <c r="D368" s="147" t="s">
        <v>293</v>
      </c>
      <c r="E368" s="148" t="s">
        <v>458</v>
      </c>
      <c r="F368" s="148" t="s">
        <v>171</v>
      </c>
      <c r="G368" s="147" t="s">
        <v>218</v>
      </c>
      <c r="H368" s="147"/>
      <c r="I368" s="148"/>
      <c r="J368" s="149">
        <v>1040</v>
      </c>
      <c r="K368" s="149">
        <v>1500</v>
      </c>
      <c r="L368" s="153" t="s">
        <v>131</v>
      </c>
      <c r="M368" s="146"/>
      <c r="N368" s="154">
        <v>28.5</v>
      </c>
      <c r="O368" s="148" t="s">
        <v>232</v>
      </c>
      <c r="P368" s="128">
        <f>IFERROR(VLOOKUP(L368,NiceHash!$S$3:$W$33,4,FALSE)*N368,0)</f>
        <v>1.1736329355000001</v>
      </c>
      <c r="Q368" s="121"/>
      <c r="R368" s="120"/>
      <c r="S368" s="128">
        <f>IFERROR(VLOOKUP(M368,NiceHash!$S$3:$W$33,4,FALSE)*Q368,0)</f>
        <v>0</v>
      </c>
      <c r="T368" s="132">
        <f t="shared" si="5"/>
        <v>1.1736329355000001</v>
      </c>
      <c r="U368" s="124"/>
      <c r="V368" s="136"/>
      <c r="X368" s="138"/>
      <c r="Y368" s="138" t="s">
        <v>593</v>
      </c>
      <c r="Z368" s="138" t="s">
        <v>594</v>
      </c>
    </row>
    <row r="369" spans="1:26" x14ac:dyDescent="0.25">
      <c r="A369" s="146" t="s">
        <v>284</v>
      </c>
      <c r="B369" s="147" t="s">
        <v>336</v>
      </c>
      <c r="C369" s="146" t="s">
        <v>285</v>
      </c>
      <c r="D369" s="147" t="s">
        <v>293</v>
      </c>
      <c r="E369" s="148" t="s">
        <v>458</v>
      </c>
      <c r="F369" s="148" t="s">
        <v>171</v>
      </c>
      <c r="G369" s="147" t="s">
        <v>218</v>
      </c>
      <c r="H369" s="147"/>
      <c r="I369" s="148"/>
      <c r="J369" s="149">
        <v>1050</v>
      </c>
      <c r="K369" s="149">
        <v>1500</v>
      </c>
      <c r="L369" s="153" t="s">
        <v>131</v>
      </c>
      <c r="M369" s="146"/>
      <c r="N369" s="154">
        <v>27.5</v>
      </c>
      <c r="O369" s="148" t="s">
        <v>232</v>
      </c>
      <c r="P369" s="128">
        <f>IFERROR(VLOOKUP(L369,NiceHash!$S$3:$W$33,4,FALSE)*N369,0)</f>
        <v>1.1324528325000001</v>
      </c>
      <c r="Q369" s="121"/>
      <c r="R369" s="120"/>
      <c r="S369" s="128">
        <f>IFERROR(VLOOKUP(M369,NiceHash!$S$3:$W$33,4,FALSE)*Q369,0)</f>
        <v>0</v>
      </c>
      <c r="T369" s="132">
        <f t="shared" si="5"/>
        <v>1.1324528325000001</v>
      </c>
      <c r="U369" s="124"/>
      <c r="V369" s="136"/>
      <c r="X369" s="138"/>
      <c r="Y369" s="138" t="s">
        <v>318</v>
      </c>
      <c r="Z369" s="138" t="s">
        <v>595</v>
      </c>
    </row>
    <row r="370" spans="1:26" x14ac:dyDescent="0.25">
      <c r="A370" s="146" t="s">
        <v>284</v>
      </c>
      <c r="B370" s="147" t="s">
        <v>344</v>
      </c>
      <c r="C370" s="146" t="s">
        <v>285</v>
      </c>
      <c r="D370" s="147" t="s">
        <v>293</v>
      </c>
      <c r="E370" s="148" t="s">
        <v>458</v>
      </c>
      <c r="F370" s="148" t="s">
        <v>171</v>
      </c>
      <c r="G370" s="147" t="s">
        <v>596</v>
      </c>
      <c r="H370" s="147"/>
      <c r="I370" s="148"/>
      <c r="J370" s="149">
        <v>1187</v>
      </c>
      <c r="K370" s="149">
        <v>1500</v>
      </c>
      <c r="L370" s="153" t="s">
        <v>131</v>
      </c>
      <c r="M370" s="146"/>
      <c r="N370" s="154">
        <v>31.9</v>
      </c>
      <c r="O370" s="148" t="s">
        <v>232</v>
      </c>
      <c r="P370" s="128">
        <f>IFERROR(VLOOKUP(L370,NiceHash!$S$3:$W$33,4,FALSE)*N370,0)</f>
        <v>1.3136452857000001</v>
      </c>
      <c r="Q370" s="121"/>
      <c r="R370" s="120"/>
      <c r="S370" s="128">
        <f>IFERROR(VLOOKUP(M370,NiceHash!$S$3:$W$33,4,FALSE)*Q370,0)</f>
        <v>0</v>
      </c>
      <c r="T370" s="132">
        <f t="shared" si="5"/>
        <v>1.3136452857000001</v>
      </c>
      <c r="U370" s="124"/>
      <c r="V370" s="136"/>
      <c r="X370" s="138"/>
      <c r="Y370" s="138" t="s">
        <v>303</v>
      </c>
      <c r="Z370" s="138" t="s">
        <v>381</v>
      </c>
    </row>
    <row r="371" spans="1:26" x14ac:dyDescent="0.25">
      <c r="A371" s="146" t="s">
        <v>284</v>
      </c>
      <c r="B371" s="147" t="s">
        <v>292</v>
      </c>
      <c r="C371" s="146" t="s">
        <v>285</v>
      </c>
      <c r="D371" s="147" t="s">
        <v>293</v>
      </c>
      <c r="E371" s="148" t="s">
        <v>458</v>
      </c>
      <c r="F371" s="148">
        <v>390</v>
      </c>
      <c r="G371" s="147"/>
      <c r="H371" s="147"/>
      <c r="I371" s="148"/>
      <c r="J371" s="149">
        <v>1150</v>
      </c>
      <c r="K371" s="149">
        <v>1500</v>
      </c>
      <c r="L371" s="147" t="s">
        <v>289</v>
      </c>
      <c r="M371" s="146"/>
      <c r="N371" s="150">
        <v>1.75</v>
      </c>
      <c r="O371" s="148" t="s">
        <v>115</v>
      </c>
      <c r="P371" s="128">
        <f>IFERROR(VLOOKUP(L371,NiceHash!$S$3:$W$33,4,FALSE)*N371,0)</f>
        <v>0.10597820624999998</v>
      </c>
      <c r="Q371" s="121"/>
      <c r="R371" s="120"/>
      <c r="S371" s="128">
        <f>IFERROR(VLOOKUP(M371,NiceHash!$S$3:$W$33,4,FALSE)*Q371,0)</f>
        <v>0</v>
      </c>
      <c r="T371" s="132">
        <f t="shared" si="5"/>
        <v>0.10597820624999998</v>
      </c>
      <c r="U371" s="124"/>
      <c r="V371" s="136"/>
      <c r="X371" s="138"/>
      <c r="Y371" s="138" t="s">
        <v>303</v>
      </c>
      <c r="Z371" s="138">
        <v>15.1</v>
      </c>
    </row>
    <row r="372" spans="1:26" x14ac:dyDescent="0.25">
      <c r="A372" s="146" t="s">
        <v>284</v>
      </c>
      <c r="B372" s="147" t="s">
        <v>285</v>
      </c>
      <c r="C372" s="146" t="s">
        <v>285</v>
      </c>
      <c r="D372" s="147" t="s">
        <v>293</v>
      </c>
      <c r="E372" s="148" t="s">
        <v>458</v>
      </c>
      <c r="F372" s="148">
        <v>390</v>
      </c>
      <c r="G372" s="147"/>
      <c r="H372" s="147"/>
      <c r="I372" s="148"/>
      <c r="J372" s="149">
        <v>1200</v>
      </c>
      <c r="K372" s="149">
        <v>1700</v>
      </c>
      <c r="L372" s="153" t="s">
        <v>131</v>
      </c>
      <c r="M372" s="146"/>
      <c r="N372" s="154">
        <v>31</v>
      </c>
      <c r="O372" s="148" t="s">
        <v>232</v>
      </c>
      <c r="P372" s="128">
        <f>IFERROR(VLOOKUP(L372,NiceHash!$S$3:$W$33,4,FALSE)*N372,0)</f>
        <v>1.276583193</v>
      </c>
      <c r="Q372" s="121"/>
      <c r="R372" s="120"/>
      <c r="S372" s="128">
        <f>IFERROR(VLOOKUP(M372,NiceHash!$S$3:$W$33,4,FALSE)*Q372,0)</f>
        <v>0</v>
      </c>
      <c r="T372" s="132">
        <f t="shared" si="5"/>
        <v>1.276583193</v>
      </c>
      <c r="U372" s="124"/>
      <c r="V372" s="136"/>
      <c r="X372" s="138"/>
      <c r="Y372" s="138" t="s">
        <v>312</v>
      </c>
      <c r="Z372" s="138" t="s">
        <v>381</v>
      </c>
    </row>
    <row r="373" spans="1:26" x14ac:dyDescent="0.25">
      <c r="A373" s="146" t="s">
        <v>284</v>
      </c>
      <c r="B373" s="147" t="s">
        <v>285</v>
      </c>
      <c r="C373" s="146" t="s">
        <v>285</v>
      </c>
      <c r="D373" s="147" t="s">
        <v>293</v>
      </c>
      <c r="E373" s="148" t="s">
        <v>458</v>
      </c>
      <c r="F373" s="148">
        <v>390</v>
      </c>
      <c r="G373" s="147"/>
      <c r="H373" s="147"/>
      <c r="I373" s="148"/>
      <c r="J373" s="149">
        <v>1150</v>
      </c>
      <c r="K373" s="149">
        <v>1500</v>
      </c>
      <c r="L373" s="153" t="s">
        <v>131</v>
      </c>
      <c r="M373" s="146"/>
      <c r="N373" s="154">
        <v>30</v>
      </c>
      <c r="O373" s="148" t="s">
        <v>232</v>
      </c>
      <c r="P373" s="128">
        <f>IFERROR(VLOOKUP(L373,NiceHash!$S$3:$W$33,4,FALSE)*N373,0)</f>
        <v>1.2354030900000001</v>
      </c>
      <c r="Q373" s="121"/>
      <c r="R373" s="120"/>
      <c r="S373" s="128">
        <f>IFERROR(VLOOKUP(M373,NiceHash!$S$3:$W$33,4,FALSE)*Q373,0)</f>
        <v>0</v>
      </c>
      <c r="T373" s="132">
        <f t="shared" si="5"/>
        <v>1.2354030900000001</v>
      </c>
      <c r="U373" s="124"/>
      <c r="V373" s="136"/>
      <c r="X373" s="138"/>
      <c r="Y373" s="138" t="s">
        <v>135</v>
      </c>
      <c r="Z373" s="138" t="s">
        <v>597</v>
      </c>
    </row>
    <row r="374" spans="1:26" x14ac:dyDescent="0.25">
      <c r="A374" s="146" t="s">
        <v>284</v>
      </c>
      <c r="B374" s="147" t="s">
        <v>285</v>
      </c>
      <c r="C374" s="146" t="s">
        <v>285</v>
      </c>
      <c r="D374" s="147" t="s">
        <v>293</v>
      </c>
      <c r="E374" s="148" t="s">
        <v>458</v>
      </c>
      <c r="F374" s="148">
        <v>390</v>
      </c>
      <c r="G374" s="147"/>
      <c r="H374" s="147"/>
      <c r="I374" s="148"/>
      <c r="J374" s="149">
        <v>1075</v>
      </c>
      <c r="K374" s="149">
        <v>1500</v>
      </c>
      <c r="L374" s="153" t="s">
        <v>131</v>
      </c>
      <c r="M374" s="146"/>
      <c r="N374" s="154">
        <v>31</v>
      </c>
      <c r="O374" s="148" t="s">
        <v>232</v>
      </c>
      <c r="P374" s="128">
        <f>IFERROR(VLOOKUP(L374,NiceHash!$S$3:$W$33,4,FALSE)*N374,0)</f>
        <v>1.276583193</v>
      </c>
      <c r="Q374" s="121"/>
      <c r="R374" s="120"/>
      <c r="S374" s="128">
        <f>IFERROR(VLOOKUP(M374,NiceHash!$S$3:$W$33,4,FALSE)*Q374,0)</f>
        <v>0</v>
      </c>
      <c r="T374" s="132">
        <f t="shared" si="5"/>
        <v>1.276583193</v>
      </c>
      <c r="U374" s="124"/>
      <c r="V374" s="136"/>
      <c r="X374" s="138"/>
      <c r="Y374" s="138" t="s">
        <v>303</v>
      </c>
      <c r="Z374" s="138" t="s">
        <v>360</v>
      </c>
    </row>
    <row r="375" spans="1:26" x14ac:dyDescent="0.25">
      <c r="A375" s="146" t="s">
        <v>284</v>
      </c>
      <c r="B375" s="147" t="s">
        <v>285</v>
      </c>
      <c r="C375" s="146" t="s">
        <v>285</v>
      </c>
      <c r="D375" s="147" t="s">
        <v>293</v>
      </c>
      <c r="E375" s="148" t="s">
        <v>458</v>
      </c>
      <c r="F375" s="148">
        <v>390</v>
      </c>
      <c r="G375" s="147"/>
      <c r="H375" s="147"/>
      <c r="I375" s="148"/>
      <c r="J375" s="149">
        <v>1015</v>
      </c>
      <c r="K375" s="149">
        <v>1500</v>
      </c>
      <c r="L375" s="153" t="s">
        <v>131</v>
      </c>
      <c r="M375" s="146"/>
      <c r="N375" s="154">
        <v>26.4</v>
      </c>
      <c r="O375" s="148" t="s">
        <v>232</v>
      </c>
      <c r="P375" s="128">
        <f>IFERROR(VLOOKUP(L375,NiceHash!$S$3:$W$33,4,FALSE)*N375,0)</f>
        <v>1.0871547192</v>
      </c>
      <c r="Q375" s="121"/>
      <c r="R375" s="120"/>
      <c r="S375" s="128">
        <f>IFERROR(VLOOKUP(M375,NiceHash!$S$3:$W$33,4,FALSE)*Q375,0)</f>
        <v>0</v>
      </c>
      <c r="T375" s="132">
        <f t="shared" si="5"/>
        <v>1.0871547192</v>
      </c>
      <c r="U375" s="124"/>
      <c r="V375" s="136"/>
      <c r="X375" s="138"/>
      <c r="Y375" s="138" t="s">
        <v>303</v>
      </c>
      <c r="Z375" s="138">
        <v>15.3</v>
      </c>
    </row>
    <row r="376" spans="1:26" x14ac:dyDescent="0.25">
      <c r="A376" s="146" t="s">
        <v>284</v>
      </c>
      <c r="B376" s="147" t="s">
        <v>285</v>
      </c>
      <c r="C376" s="146" t="s">
        <v>285</v>
      </c>
      <c r="D376" s="147" t="s">
        <v>293</v>
      </c>
      <c r="E376" s="148" t="s">
        <v>458</v>
      </c>
      <c r="F376" s="148">
        <v>390</v>
      </c>
      <c r="G376" s="147"/>
      <c r="H376" s="147"/>
      <c r="I376" s="148"/>
      <c r="J376" s="149">
        <v>1050</v>
      </c>
      <c r="K376" s="149">
        <v>1500</v>
      </c>
      <c r="L376" s="153" t="s">
        <v>131</v>
      </c>
      <c r="M376" s="146"/>
      <c r="N376" s="154">
        <v>29</v>
      </c>
      <c r="O376" s="148" t="s">
        <v>232</v>
      </c>
      <c r="P376" s="128">
        <f>IFERROR(VLOOKUP(L376,NiceHash!$S$3:$W$33,4,FALSE)*N376,0)</f>
        <v>1.1942229870000001</v>
      </c>
      <c r="Q376" s="121"/>
      <c r="R376" s="120"/>
      <c r="S376" s="128">
        <f>IFERROR(VLOOKUP(M376,NiceHash!$S$3:$W$33,4,FALSE)*Q376,0)</f>
        <v>0</v>
      </c>
      <c r="T376" s="132">
        <f t="shared" si="5"/>
        <v>1.1942229870000001</v>
      </c>
      <c r="U376" s="124"/>
      <c r="V376" s="136"/>
      <c r="X376" s="138"/>
      <c r="Y376" s="138" t="s">
        <v>419</v>
      </c>
      <c r="Z376" s="138"/>
    </row>
    <row r="377" spans="1:26" x14ac:dyDescent="0.25">
      <c r="A377" s="146" t="s">
        <v>284</v>
      </c>
      <c r="B377" s="147" t="s">
        <v>344</v>
      </c>
      <c r="C377" s="146" t="s">
        <v>285</v>
      </c>
      <c r="D377" s="147" t="s">
        <v>293</v>
      </c>
      <c r="E377" s="148" t="s">
        <v>458</v>
      </c>
      <c r="F377" s="148">
        <v>390</v>
      </c>
      <c r="G377" s="147"/>
      <c r="H377" s="147"/>
      <c r="I377" s="148"/>
      <c r="J377" s="149">
        <v>1100</v>
      </c>
      <c r="K377" s="149">
        <v>1550</v>
      </c>
      <c r="L377" s="153" t="s">
        <v>131</v>
      </c>
      <c r="M377" s="146"/>
      <c r="N377" s="154">
        <v>30</v>
      </c>
      <c r="O377" s="148" t="s">
        <v>232</v>
      </c>
      <c r="P377" s="128">
        <f>IFERROR(VLOOKUP(L377,NiceHash!$S$3:$W$33,4,FALSE)*N377,0)</f>
        <v>1.2354030900000001</v>
      </c>
      <c r="Q377" s="121"/>
      <c r="R377" s="120"/>
      <c r="S377" s="128">
        <f>IFERROR(VLOOKUP(M377,NiceHash!$S$3:$W$33,4,FALSE)*Q377,0)</f>
        <v>0</v>
      </c>
      <c r="T377" s="132">
        <f t="shared" si="5"/>
        <v>1.2354030900000001</v>
      </c>
      <c r="U377" s="124"/>
      <c r="V377" s="136"/>
      <c r="X377" s="138"/>
      <c r="Y377" s="138" t="s">
        <v>303</v>
      </c>
      <c r="Z377" s="138" t="s">
        <v>434</v>
      </c>
    </row>
    <row r="378" spans="1:26" x14ac:dyDescent="0.25">
      <c r="A378" s="146" t="s">
        <v>284</v>
      </c>
      <c r="B378" s="147" t="s">
        <v>344</v>
      </c>
      <c r="C378" s="146" t="s">
        <v>285</v>
      </c>
      <c r="D378" s="147" t="s">
        <v>293</v>
      </c>
      <c r="E378" s="148" t="s">
        <v>458</v>
      </c>
      <c r="F378" s="148">
        <v>390</v>
      </c>
      <c r="G378" s="147"/>
      <c r="H378" s="147"/>
      <c r="I378" s="148"/>
      <c r="J378" s="149">
        <v>1039</v>
      </c>
      <c r="K378" s="149">
        <v>1500</v>
      </c>
      <c r="L378" s="153" t="s">
        <v>131</v>
      </c>
      <c r="M378" s="146"/>
      <c r="N378" s="154">
        <v>21.3</v>
      </c>
      <c r="O378" s="148" t="s">
        <v>232</v>
      </c>
      <c r="P378" s="128">
        <f>IFERROR(VLOOKUP(L378,NiceHash!$S$3:$W$33,4,FALSE)*N378,0)</f>
        <v>0.87713619390000008</v>
      </c>
      <c r="Q378" s="121"/>
      <c r="R378" s="120"/>
      <c r="S378" s="128">
        <f>IFERROR(VLOOKUP(M378,NiceHash!$S$3:$W$33,4,FALSE)*Q378,0)</f>
        <v>0</v>
      </c>
      <c r="T378" s="132">
        <f t="shared" si="5"/>
        <v>0.87713619390000008</v>
      </c>
      <c r="U378" s="124"/>
      <c r="V378" s="136"/>
      <c r="X378" s="138"/>
      <c r="Y378" s="138" t="s">
        <v>350</v>
      </c>
      <c r="Z378" s="138" t="s">
        <v>598</v>
      </c>
    </row>
    <row r="379" spans="1:26" x14ac:dyDescent="0.25">
      <c r="A379" s="146" t="s">
        <v>284</v>
      </c>
      <c r="B379" s="147" t="s">
        <v>364</v>
      </c>
      <c r="C379" s="146" t="s">
        <v>285</v>
      </c>
      <c r="D379" s="147" t="s">
        <v>293</v>
      </c>
      <c r="E379" s="148" t="s">
        <v>458</v>
      </c>
      <c r="F379" s="148">
        <v>390</v>
      </c>
      <c r="G379" s="147"/>
      <c r="H379" s="147"/>
      <c r="I379" s="148"/>
      <c r="J379" s="149">
        <v>1010</v>
      </c>
      <c r="K379" s="149">
        <v>1500</v>
      </c>
      <c r="L379" s="153" t="s">
        <v>131</v>
      </c>
      <c r="M379" s="146"/>
      <c r="N379" s="154">
        <v>24.5</v>
      </c>
      <c r="O379" s="148" t="s">
        <v>232</v>
      </c>
      <c r="P379" s="128">
        <f>IFERROR(VLOOKUP(L379,NiceHash!$S$3:$W$33,4,FALSE)*N379,0)</f>
        <v>1.0089125235</v>
      </c>
      <c r="Q379" s="121"/>
      <c r="R379" s="120"/>
      <c r="S379" s="128">
        <f>IFERROR(VLOOKUP(M379,NiceHash!$S$3:$W$33,4,FALSE)*Q379,0)</f>
        <v>0</v>
      </c>
      <c r="T379" s="132">
        <f t="shared" si="5"/>
        <v>1.0089125235</v>
      </c>
      <c r="U379" s="124"/>
      <c r="V379" s="136"/>
      <c r="X379" s="138"/>
      <c r="Y379" s="138" t="s">
        <v>318</v>
      </c>
      <c r="Z379" s="138" t="s">
        <v>599</v>
      </c>
    </row>
    <row r="380" spans="1:26" x14ac:dyDescent="0.25">
      <c r="A380" s="146" t="s">
        <v>284</v>
      </c>
      <c r="B380" s="147" t="s">
        <v>311</v>
      </c>
      <c r="C380" s="146" t="s">
        <v>285</v>
      </c>
      <c r="D380" s="147" t="s">
        <v>293</v>
      </c>
      <c r="E380" s="148" t="s">
        <v>458</v>
      </c>
      <c r="F380" s="148">
        <v>390</v>
      </c>
      <c r="G380" s="147"/>
      <c r="H380" s="147"/>
      <c r="I380" s="148"/>
      <c r="J380" s="149">
        <v>1135</v>
      </c>
      <c r="K380" s="149">
        <v>1527</v>
      </c>
      <c r="L380" s="153" t="s">
        <v>131</v>
      </c>
      <c r="M380" s="146"/>
      <c r="N380" s="154">
        <v>32</v>
      </c>
      <c r="O380" s="148" t="s">
        <v>232</v>
      </c>
      <c r="P380" s="128">
        <f>IFERROR(VLOOKUP(L380,NiceHash!$S$3:$W$33,4,FALSE)*N380,0)</f>
        <v>1.3177632960000001</v>
      </c>
      <c r="Q380" s="121"/>
      <c r="R380" s="120"/>
      <c r="S380" s="128">
        <f>IFERROR(VLOOKUP(M380,NiceHash!$S$3:$W$33,4,FALSE)*Q380,0)</f>
        <v>0</v>
      </c>
      <c r="T380" s="132">
        <f t="shared" si="5"/>
        <v>1.3177632960000001</v>
      </c>
      <c r="U380" s="124"/>
      <c r="V380" s="136"/>
      <c r="X380" s="138"/>
      <c r="Y380" s="138" t="s">
        <v>312</v>
      </c>
      <c r="Z380" s="138" t="s">
        <v>600</v>
      </c>
    </row>
    <row r="381" spans="1:26" x14ac:dyDescent="0.25">
      <c r="A381" s="146" t="s">
        <v>284</v>
      </c>
      <c r="B381" s="147" t="s">
        <v>311</v>
      </c>
      <c r="C381" s="146" t="s">
        <v>285</v>
      </c>
      <c r="D381" s="147" t="s">
        <v>293</v>
      </c>
      <c r="E381" s="148" t="s">
        <v>458</v>
      </c>
      <c r="F381" s="148">
        <v>390</v>
      </c>
      <c r="G381" s="147"/>
      <c r="H381" s="147"/>
      <c r="I381" s="148"/>
      <c r="J381" s="149">
        <v>1127</v>
      </c>
      <c r="K381" s="149">
        <v>1500</v>
      </c>
      <c r="L381" s="153" t="s">
        <v>131</v>
      </c>
      <c r="M381" s="146"/>
      <c r="N381" s="154">
        <v>32</v>
      </c>
      <c r="O381" s="148" t="s">
        <v>232</v>
      </c>
      <c r="P381" s="128">
        <f>IFERROR(VLOOKUP(L381,NiceHash!$S$3:$W$33,4,FALSE)*N381,0)</f>
        <v>1.3177632960000001</v>
      </c>
      <c r="Q381" s="121"/>
      <c r="R381" s="120"/>
      <c r="S381" s="128">
        <f>IFERROR(VLOOKUP(M381,NiceHash!$S$3:$W$33,4,FALSE)*Q381,0)</f>
        <v>0</v>
      </c>
      <c r="T381" s="132">
        <f t="shared" si="5"/>
        <v>1.3177632960000001</v>
      </c>
      <c r="U381" s="124"/>
      <c r="V381" s="136"/>
      <c r="X381" s="138"/>
      <c r="Y381" s="138" t="s">
        <v>312</v>
      </c>
      <c r="Z381" s="138" t="s">
        <v>355</v>
      </c>
    </row>
    <row r="382" spans="1:26" x14ac:dyDescent="0.25">
      <c r="A382" s="146" t="s">
        <v>284</v>
      </c>
      <c r="B382" s="147" t="s">
        <v>311</v>
      </c>
      <c r="C382" s="146" t="s">
        <v>285</v>
      </c>
      <c r="D382" s="147" t="s">
        <v>293</v>
      </c>
      <c r="E382" s="148" t="s">
        <v>458</v>
      </c>
      <c r="F382" s="148">
        <v>390</v>
      </c>
      <c r="G382" s="147"/>
      <c r="H382" s="147"/>
      <c r="I382" s="148"/>
      <c r="J382" s="149">
        <v>1050</v>
      </c>
      <c r="K382" s="149">
        <v>1500</v>
      </c>
      <c r="L382" s="153" t="s">
        <v>131</v>
      </c>
      <c r="M382" s="146"/>
      <c r="N382" s="154">
        <v>27</v>
      </c>
      <c r="O382" s="148" t="s">
        <v>232</v>
      </c>
      <c r="P382" s="128">
        <f>IFERROR(VLOOKUP(L382,NiceHash!$S$3:$W$33,4,FALSE)*N382,0)</f>
        <v>1.1118627810000001</v>
      </c>
      <c r="Q382" s="121"/>
      <c r="R382" s="120"/>
      <c r="S382" s="128">
        <f>IFERROR(VLOOKUP(M382,NiceHash!$S$3:$W$33,4,FALSE)*Q382,0)</f>
        <v>0</v>
      </c>
      <c r="T382" s="132">
        <f t="shared" si="5"/>
        <v>1.1118627810000001</v>
      </c>
      <c r="U382" s="124"/>
      <c r="V382" s="136"/>
      <c r="X382" s="138"/>
      <c r="Y382" s="138" t="s">
        <v>601</v>
      </c>
      <c r="Z382" s="138" t="s">
        <v>125</v>
      </c>
    </row>
    <row r="383" spans="1:26" x14ac:dyDescent="0.25">
      <c r="A383" s="146" t="s">
        <v>284</v>
      </c>
      <c r="B383" s="147" t="s">
        <v>311</v>
      </c>
      <c r="C383" s="146" t="s">
        <v>285</v>
      </c>
      <c r="D383" s="147" t="s">
        <v>293</v>
      </c>
      <c r="E383" s="148" t="s">
        <v>458</v>
      </c>
      <c r="F383" s="148">
        <v>390</v>
      </c>
      <c r="G383" s="147"/>
      <c r="H383" s="147"/>
      <c r="I383" s="148"/>
      <c r="J383" s="149">
        <v>1025</v>
      </c>
      <c r="K383" s="149">
        <v>1500</v>
      </c>
      <c r="L383" s="153" t="s">
        <v>131</v>
      </c>
      <c r="M383" s="146"/>
      <c r="N383" s="154">
        <v>27</v>
      </c>
      <c r="O383" s="148" t="s">
        <v>232</v>
      </c>
      <c r="P383" s="128">
        <f>IFERROR(VLOOKUP(L383,NiceHash!$S$3:$W$33,4,FALSE)*N383,0)</f>
        <v>1.1118627810000001</v>
      </c>
      <c r="Q383" s="121"/>
      <c r="R383" s="120"/>
      <c r="S383" s="128">
        <f>IFERROR(VLOOKUP(M383,NiceHash!$S$3:$W$33,4,FALSE)*Q383,0)</f>
        <v>0</v>
      </c>
      <c r="T383" s="132">
        <f t="shared" si="5"/>
        <v>1.1118627810000001</v>
      </c>
      <c r="U383" s="124"/>
      <c r="V383" s="136"/>
      <c r="X383" s="138"/>
      <c r="Y383" s="138" t="s">
        <v>496</v>
      </c>
      <c r="Z383" s="138">
        <v>16.100000000000001</v>
      </c>
    </row>
    <row r="384" spans="1:26" x14ac:dyDescent="0.25">
      <c r="A384" s="146" t="s">
        <v>284</v>
      </c>
      <c r="B384" s="147" t="s">
        <v>311</v>
      </c>
      <c r="C384" s="146" t="s">
        <v>285</v>
      </c>
      <c r="D384" s="147" t="s">
        <v>293</v>
      </c>
      <c r="E384" s="148" t="s">
        <v>458</v>
      </c>
      <c r="F384" s="148">
        <v>390</v>
      </c>
      <c r="G384" s="147"/>
      <c r="H384" s="147"/>
      <c r="I384" s="148"/>
      <c r="J384" s="149">
        <v>1025</v>
      </c>
      <c r="K384" s="149">
        <v>1500</v>
      </c>
      <c r="L384" s="153" t="s">
        <v>131</v>
      </c>
      <c r="M384" s="146"/>
      <c r="N384" s="154">
        <v>28.84</v>
      </c>
      <c r="O384" s="148" t="s">
        <v>232</v>
      </c>
      <c r="P384" s="128">
        <f>IFERROR(VLOOKUP(L384,NiceHash!$S$3:$W$33,4,FALSE)*N384,0)</f>
        <v>1.18763417052</v>
      </c>
      <c r="Q384" s="121"/>
      <c r="R384" s="120"/>
      <c r="S384" s="128">
        <f>IFERROR(VLOOKUP(M384,NiceHash!$S$3:$W$33,4,FALSE)*Q384,0)</f>
        <v>0</v>
      </c>
      <c r="T384" s="132">
        <f t="shared" si="5"/>
        <v>1.18763417052</v>
      </c>
      <c r="U384" s="124"/>
      <c r="V384" s="136"/>
      <c r="X384" s="138"/>
      <c r="Y384" s="138" t="s">
        <v>604</v>
      </c>
      <c r="Z384" s="138">
        <v>16.100000000000001</v>
      </c>
    </row>
    <row r="385" spans="1:26" x14ac:dyDescent="0.25">
      <c r="A385" s="146" t="s">
        <v>284</v>
      </c>
      <c r="B385" s="147" t="s">
        <v>311</v>
      </c>
      <c r="C385" s="146" t="s">
        <v>285</v>
      </c>
      <c r="D385" s="147" t="s">
        <v>293</v>
      </c>
      <c r="E385" s="148" t="s">
        <v>458</v>
      </c>
      <c r="F385" s="148">
        <v>390</v>
      </c>
      <c r="G385" s="147"/>
      <c r="H385" s="147"/>
      <c r="I385" s="148"/>
      <c r="J385" s="149">
        <v>1150</v>
      </c>
      <c r="K385" s="149">
        <v>1550</v>
      </c>
      <c r="L385" s="153" t="s">
        <v>131</v>
      </c>
      <c r="M385" s="146"/>
      <c r="N385" s="154">
        <v>30</v>
      </c>
      <c r="O385" s="148" t="s">
        <v>232</v>
      </c>
      <c r="P385" s="128">
        <f>IFERROR(VLOOKUP(L385,NiceHash!$S$3:$W$33,4,FALSE)*N385,0)</f>
        <v>1.2354030900000001</v>
      </c>
      <c r="Q385" s="121"/>
      <c r="R385" s="120"/>
      <c r="S385" s="128">
        <f>IFERROR(VLOOKUP(M385,NiceHash!$S$3:$W$33,4,FALSE)*Q385,0)</f>
        <v>0</v>
      </c>
      <c r="T385" s="132">
        <f t="shared" si="5"/>
        <v>1.2354030900000001</v>
      </c>
      <c r="U385" s="124"/>
      <c r="V385" s="136"/>
      <c r="X385" s="138"/>
      <c r="Y385" s="138" t="s">
        <v>135</v>
      </c>
      <c r="Z385" s="138" t="s">
        <v>605</v>
      </c>
    </row>
    <row r="386" spans="1:26" x14ac:dyDescent="0.25">
      <c r="A386" s="146" t="s">
        <v>284</v>
      </c>
      <c r="B386" s="147" t="s">
        <v>324</v>
      </c>
      <c r="C386" s="146" t="s">
        <v>285</v>
      </c>
      <c r="D386" s="147" t="s">
        <v>293</v>
      </c>
      <c r="E386" s="148" t="s">
        <v>458</v>
      </c>
      <c r="F386" s="148">
        <v>390</v>
      </c>
      <c r="G386" s="147"/>
      <c r="H386" s="147"/>
      <c r="I386" s="148"/>
      <c r="J386" s="149">
        <v>1190</v>
      </c>
      <c r="K386" s="149">
        <v>1500</v>
      </c>
      <c r="L386" s="153" t="s">
        <v>131</v>
      </c>
      <c r="M386" s="146"/>
      <c r="N386" s="154">
        <v>30</v>
      </c>
      <c r="O386" s="148" t="s">
        <v>232</v>
      </c>
      <c r="P386" s="128">
        <f>IFERROR(VLOOKUP(L386,NiceHash!$S$3:$W$33,4,FALSE)*N386,0)</f>
        <v>1.2354030900000001</v>
      </c>
      <c r="Q386" s="121"/>
      <c r="R386" s="120"/>
      <c r="S386" s="128">
        <f>IFERROR(VLOOKUP(M386,NiceHash!$S$3:$W$33,4,FALSE)*Q386,0)</f>
        <v>0</v>
      </c>
      <c r="T386" s="132">
        <f t="shared" si="5"/>
        <v>1.2354030900000001</v>
      </c>
      <c r="U386" s="124"/>
      <c r="V386" s="136"/>
      <c r="X386" s="138"/>
      <c r="Y386" s="138" t="s">
        <v>303</v>
      </c>
      <c r="Z386" s="138" t="s">
        <v>348</v>
      </c>
    </row>
    <row r="387" spans="1:26" x14ac:dyDescent="0.25">
      <c r="A387" s="146" t="s">
        <v>284</v>
      </c>
      <c r="B387" s="147" t="s">
        <v>297</v>
      </c>
      <c r="C387" s="146" t="s">
        <v>285</v>
      </c>
      <c r="D387" s="147" t="s">
        <v>293</v>
      </c>
      <c r="E387" s="148" t="s">
        <v>458</v>
      </c>
      <c r="F387" s="148">
        <v>390</v>
      </c>
      <c r="G387" s="147"/>
      <c r="H387" s="147"/>
      <c r="I387" s="148"/>
      <c r="J387" s="149">
        <v>1040</v>
      </c>
      <c r="K387" s="149">
        <v>1500</v>
      </c>
      <c r="L387" s="153" t="s">
        <v>131</v>
      </c>
      <c r="M387" s="146"/>
      <c r="N387" s="154">
        <v>29.8</v>
      </c>
      <c r="O387" s="148" t="s">
        <v>232</v>
      </c>
      <c r="P387" s="128">
        <f>IFERROR(VLOOKUP(L387,NiceHash!$S$3:$W$33,4,FALSE)*N387,0)</f>
        <v>1.2271670694000001</v>
      </c>
      <c r="Q387" s="121"/>
      <c r="R387" s="120"/>
      <c r="S387" s="128">
        <f>IFERROR(VLOOKUP(M387,NiceHash!$S$3:$W$33,4,FALSE)*Q387,0)</f>
        <v>0</v>
      </c>
      <c r="T387" s="132">
        <f t="shared" ref="T387:T450" si="6">P387+S387</f>
        <v>1.2271670694000001</v>
      </c>
      <c r="U387" s="124"/>
      <c r="V387" s="136"/>
      <c r="X387" s="138"/>
      <c r="Y387" s="138" t="s">
        <v>303</v>
      </c>
      <c r="Z387" s="138">
        <v>15.12</v>
      </c>
    </row>
    <row r="388" spans="1:26" x14ac:dyDescent="0.25">
      <c r="A388" s="146" t="s">
        <v>284</v>
      </c>
      <c r="B388" s="147" t="s">
        <v>297</v>
      </c>
      <c r="C388" s="146" t="s">
        <v>285</v>
      </c>
      <c r="D388" s="147" t="s">
        <v>293</v>
      </c>
      <c r="E388" s="148" t="s">
        <v>458</v>
      </c>
      <c r="F388" s="148">
        <v>390</v>
      </c>
      <c r="G388" s="147"/>
      <c r="H388" s="147"/>
      <c r="I388" s="148"/>
      <c r="J388" s="149">
        <v>1150</v>
      </c>
      <c r="K388" s="149">
        <v>1500</v>
      </c>
      <c r="L388" s="153" t="s">
        <v>131</v>
      </c>
      <c r="M388" s="146"/>
      <c r="N388" s="154">
        <v>32</v>
      </c>
      <c r="O388" s="148" t="s">
        <v>232</v>
      </c>
      <c r="P388" s="128">
        <f>IFERROR(VLOOKUP(L388,NiceHash!$S$3:$W$33,4,FALSE)*N388,0)</f>
        <v>1.3177632960000001</v>
      </c>
      <c r="Q388" s="121"/>
      <c r="R388" s="120"/>
      <c r="S388" s="128">
        <f>IFERROR(VLOOKUP(M388,NiceHash!$S$3:$W$33,4,FALSE)*Q388,0)</f>
        <v>0</v>
      </c>
      <c r="T388" s="132">
        <f t="shared" si="6"/>
        <v>1.3177632960000001</v>
      </c>
      <c r="U388" s="124"/>
      <c r="V388" s="136"/>
      <c r="X388" s="138"/>
      <c r="Y388" s="138" t="s">
        <v>606</v>
      </c>
      <c r="Z388" s="138" t="s">
        <v>339</v>
      </c>
    </row>
    <row r="389" spans="1:26" x14ac:dyDescent="0.25">
      <c r="A389" s="146" t="s">
        <v>284</v>
      </c>
      <c r="B389" s="147" t="s">
        <v>297</v>
      </c>
      <c r="C389" s="146" t="s">
        <v>285</v>
      </c>
      <c r="D389" s="147" t="s">
        <v>293</v>
      </c>
      <c r="E389" s="148" t="s">
        <v>458</v>
      </c>
      <c r="F389" s="148">
        <v>390</v>
      </c>
      <c r="G389" s="147"/>
      <c r="H389" s="147"/>
      <c r="I389" s="148"/>
      <c r="J389" s="149">
        <v>1133</v>
      </c>
      <c r="K389" s="149">
        <v>1500</v>
      </c>
      <c r="L389" s="153" t="s">
        <v>131</v>
      </c>
      <c r="M389" s="146"/>
      <c r="N389" s="154">
        <v>30.8</v>
      </c>
      <c r="O389" s="148" t="s">
        <v>232</v>
      </c>
      <c r="P389" s="128">
        <f>IFERROR(VLOOKUP(L389,NiceHash!$S$3:$W$33,4,FALSE)*N389,0)</f>
        <v>1.2683471724000002</v>
      </c>
      <c r="Q389" s="121"/>
      <c r="R389" s="120"/>
      <c r="S389" s="128">
        <f>IFERROR(VLOOKUP(M389,NiceHash!$S$3:$W$33,4,FALSE)*Q389,0)</f>
        <v>0</v>
      </c>
      <c r="T389" s="132">
        <f t="shared" si="6"/>
        <v>1.2683471724000002</v>
      </c>
      <c r="U389" s="124"/>
      <c r="V389" s="136"/>
      <c r="X389" s="138"/>
      <c r="Y389" s="138" t="s">
        <v>303</v>
      </c>
      <c r="Z389" s="138" t="s">
        <v>348</v>
      </c>
    </row>
    <row r="390" spans="1:26" x14ac:dyDescent="0.25">
      <c r="A390" s="146" t="s">
        <v>284</v>
      </c>
      <c r="B390" s="147" t="s">
        <v>297</v>
      </c>
      <c r="C390" s="146" t="s">
        <v>285</v>
      </c>
      <c r="D390" s="147" t="s">
        <v>293</v>
      </c>
      <c r="E390" s="148" t="s">
        <v>458</v>
      </c>
      <c r="F390" s="148">
        <v>390</v>
      </c>
      <c r="G390" s="147"/>
      <c r="H390" s="147"/>
      <c r="I390" s="148"/>
      <c r="J390" s="149">
        <v>1190</v>
      </c>
      <c r="K390" s="149">
        <v>1600</v>
      </c>
      <c r="L390" s="153" t="s">
        <v>131</v>
      </c>
      <c r="M390" s="146"/>
      <c r="N390" s="154">
        <v>24</v>
      </c>
      <c r="O390" s="148" t="s">
        <v>232</v>
      </c>
      <c r="P390" s="128">
        <f>IFERROR(VLOOKUP(L390,NiceHash!$S$3:$W$33,4,FALSE)*N390,0)</f>
        <v>0.98832247200000012</v>
      </c>
      <c r="Q390" s="121"/>
      <c r="R390" s="120"/>
      <c r="S390" s="128">
        <f>IFERROR(VLOOKUP(M390,NiceHash!$S$3:$W$33,4,FALSE)*Q390,0)</f>
        <v>0</v>
      </c>
      <c r="T390" s="132">
        <f t="shared" si="6"/>
        <v>0.98832247200000012</v>
      </c>
      <c r="U390" s="124"/>
      <c r="V390" s="136"/>
      <c r="X390" s="138"/>
      <c r="Y390" s="138" t="s">
        <v>312</v>
      </c>
      <c r="Z390" s="138" t="s">
        <v>607</v>
      </c>
    </row>
    <row r="391" spans="1:26" x14ac:dyDescent="0.25">
      <c r="A391" s="146" t="s">
        <v>284</v>
      </c>
      <c r="B391" s="147" t="s">
        <v>297</v>
      </c>
      <c r="C391" s="146" t="s">
        <v>285</v>
      </c>
      <c r="D391" s="147" t="s">
        <v>293</v>
      </c>
      <c r="E391" s="148" t="s">
        <v>458</v>
      </c>
      <c r="F391" s="148">
        <v>390</v>
      </c>
      <c r="G391" s="147"/>
      <c r="H391" s="147"/>
      <c r="I391" s="148"/>
      <c r="J391" s="149">
        <v>1100</v>
      </c>
      <c r="K391" s="149">
        <v>1515</v>
      </c>
      <c r="L391" s="153" t="s">
        <v>131</v>
      </c>
      <c r="M391" s="146"/>
      <c r="N391" s="154">
        <v>30.2</v>
      </c>
      <c r="O391" s="148" t="s">
        <v>232</v>
      </c>
      <c r="P391" s="128">
        <f>IFERROR(VLOOKUP(L391,NiceHash!$S$3:$W$33,4,FALSE)*N391,0)</f>
        <v>1.2436391106</v>
      </c>
      <c r="Q391" s="121"/>
      <c r="R391" s="120"/>
      <c r="S391" s="128">
        <f>IFERROR(VLOOKUP(M391,NiceHash!$S$3:$W$33,4,FALSE)*Q391,0)</f>
        <v>0</v>
      </c>
      <c r="T391" s="132">
        <f t="shared" si="6"/>
        <v>1.2436391106</v>
      </c>
      <c r="U391" s="124"/>
      <c r="V391" s="136"/>
      <c r="X391" s="138"/>
      <c r="Y391" s="138" t="s">
        <v>449</v>
      </c>
      <c r="Z391" s="138" t="s">
        <v>564</v>
      </c>
    </row>
    <row r="392" spans="1:26" x14ac:dyDescent="0.25">
      <c r="A392" s="146" t="s">
        <v>284</v>
      </c>
      <c r="B392" s="147" t="s">
        <v>297</v>
      </c>
      <c r="C392" s="146" t="s">
        <v>285</v>
      </c>
      <c r="D392" s="147" t="s">
        <v>293</v>
      </c>
      <c r="E392" s="148" t="s">
        <v>458</v>
      </c>
      <c r="F392" s="148">
        <v>390</v>
      </c>
      <c r="G392" s="147"/>
      <c r="H392" s="147"/>
      <c r="I392" s="148"/>
      <c r="J392" s="149">
        <v>1150</v>
      </c>
      <c r="K392" s="149">
        <v>1502</v>
      </c>
      <c r="L392" s="153" t="s">
        <v>131</v>
      </c>
      <c r="M392" s="146"/>
      <c r="N392" s="154">
        <v>32</v>
      </c>
      <c r="O392" s="148" t="s">
        <v>232</v>
      </c>
      <c r="P392" s="128">
        <f>IFERROR(VLOOKUP(L392,NiceHash!$S$3:$W$33,4,FALSE)*N392,0)</f>
        <v>1.3177632960000001</v>
      </c>
      <c r="Q392" s="121"/>
      <c r="R392" s="120"/>
      <c r="S392" s="128">
        <f>IFERROR(VLOOKUP(M392,NiceHash!$S$3:$W$33,4,FALSE)*Q392,0)</f>
        <v>0</v>
      </c>
      <c r="T392" s="132">
        <f t="shared" si="6"/>
        <v>1.3177632960000001</v>
      </c>
      <c r="U392" s="124"/>
      <c r="V392" s="136"/>
      <c r="X392" s="138"/>
      <c r="Y392" s="138" t="s">
        <v>608</v>
      </c>
      <c r="Z392" s="138" t="s">
        <v>354</v>
      </c>
    </row>
    <row r="393" spans="1:26" x14ac:dyDescent="0.25">
      <c r="A393" s="146" t="s">
        <v>284</v>
      </c>
      <c r="B393" s="147" t="s">
        <v>297</v>
      </c>
      <c r="C393" s="146" t="s">
        <v>285</v>
      </c>
      <c r="D393" s="147" t="s">
        <v>293</v>
      </c>
      <c r="E393" s="148" t="s">
        <v>458</v>
      </c>
      <c r="F393" s="148">
        <v>390</v>
      </c>
      <c r="G393" s="147"/>
      <c r="H393" s="147"/>
      <c r="I393" s="148"/>
      <c r="J393" s="149">
        <v>1250</v>
      </c>
      <c r="K393" s="149">
        <v>1500</v>
      </c>
      <c r="L393" s="153" t="s">
        <v>131</v>
      </c>
      <c r="M393" s="146"/>
      <c r="N393" s="154">
        <v>35</v>
      </c>
      <c r="O393" s="148" t="s">
        <v>232</v>
      </c>
      <c r="P393" s="128">
        <f>IFERROR(VLOOKUP(L393,NiceHash!$S$3:$W$33,4,FALSE)*N393,0)</f>
        <v>1.4413036050000001</v>
      </c>
      <c r="Q393" s="121"/>
      <c r="R393" s="120"/>
      <c r="S393" s="128">
        <f>IFERROR(VLOOKUP(M393,NiceHash!$S$3:$W$33,4,FALSE)*Q393,0)</f>
        <v>0</v>
      </c>
      <c r="T393" s="132">
        <f t="shared" si="6"/>
        <v>1.4413036050000001</v>
      </c>
      <c r="U393" s="124"/>
      <c r="V393" s="136"/>
      <c r="X393" s="138"/>
      <c r="Y393" s="138" t="s">
        <v>303</v>
      </c>
      <c r="Z393" s="138" t="s">
        <v>609</v>
      </c>
    </row>
    <row r="394" spans="1:26" x14ac:dyDescent="0.25">
      <c r="A394" s="146" t="s">
        <v>284</v>
      </c>
      <c r="B394" s="147" t="s">
        <v>297</v>
      </c>
      <c r="C394" s="146" t="s">
        <v>285</v>
      </c>
      <c r="D394" s="147" t="s">
        <v>293</v>
      </c>
      <c r="E394" s="148" t="s">
        <v>458</v>
      </c>
      <c r="F394" s="148">
        <v>390</v>
      </c>
      <c r="G394" s="147"/>
      <c r="H394" s="147"/>
      <c r="I394" s="148"/>
      <c r="J394" s="149">
        <v>1150</v>
      </c>
      <c r="K394" s="149">
        <v>1500</v>
      </c>
      <c r="L394" s="153" t="s">
        <v>131</v>
      </c>
      <c r="M394" s="146"/>
      <c r="N394" s="154">
        <v>32</v>
      </c>
      <c r="O394" s="148" t="s">
        <v>232</v>
      </c>
      <c r="P394" s="128">
        <f>IFERROR(VLOOKUP(L394,NiceHash!$S$3:$W$33,4,FALSE)*N394,0)</f>
        <v>1.3177632960000001</v>
      </c>
      <c r="Q394" s="121"/>
      <c r="R394" s="120"/>
      <c r="S394" s="128">
        <f>IFERROR(VLOOKUP(M394,NiceHash!$S$3:$W$33,4,FALSE)*Q394,0)</f>
        <v>0</v>
      </c>
      <c r="T394" s="132">
        <f t="shared" si="6"/>
        <v>1.3177632960000001</v>
      </c>
      <c r="U394" s="124"/>
      <c r="V394" s="136"/>
      <c r="X394" s="138"/>
      <c r="Y394" s="138" t="s">
        <v>606</v>
      </c>
      <c r="Z394" s="138" t="s">
        <v>354</v>
      </c>
    </row>
    <row r="395" spans="1:26" x14ac:dyDescent="0.25">
      <c r="A395" s="146" t="s">
        <v>284</v>
      </c>
      <c r="B395" s="147" t="s">
        <v>297</v>
      </c>
      <c r="C395" s="146" t="s">
        <v>285</v>
      </c>
      <c r="D395" s="147" t="s">
        <v>293</v>
      </c>
      <c r="E395" s="148" t="s">
        <v>458</v>
      </c>
      <c r="F395" s="148">
        <v>390</v>
      </c>
      <c r="G395" s="147"/>
      <c r="H395" s="147"/>
      <c r="I395" s="148"/>
      <c r="J395" s="149">
        <v>1070</v>
      </c>
      <c r="K395" s="149">
        <v>1500</v>
      </c>
      <c r="L395" s="153" t="s">
        <v>131</v>
      </c>
      <c r="M395" s="146"/>
      <c r="N395" s="154">
        <v>27.2</v>
      </c>
      <c r="O395" s="148" t="s">
        <v>232</v>
      </c>
      <c r="P395" s="128">
        <f>IFERROR(VLOOKUP(L395,NiceHash!$S$3:$W$33,4,FALSE)*N395,0)</f>
        <v>1.1200988016</v>
      </c>
      <c r="Q395" s="121"/>
      <c r="R395" s="120"/>
      <c r="S395" s="128">
        <f>IFERROR(VLOOKUP(M395,NiceHash!$S$3:$W$33,4,FALSE)*Q395,0)</f>
        <v>0</v>
      </c>
      <c r="T395" s="132">
        <f t="shared" si="6"/>
        <v>1.1200988016</v>
      </c>
      <c r="U395" s="124"/>
      <c r="V395" s="136"/>
      <c r="X395" s="138"/>
      <c r="Y395" s="138" t="s">
        <v>610</v>
      </c>
      <c r="Z395" s="138" t="s">
        <v>564</v>
      </c>
    </row>
    <row r="396" spans="1:26" x14ac:dyDescent="0.25">
      <c r="A396" s="146" t="s">
        <v>284</v>
      </c>
      <c r="B396" s="147" t="s">
        <v>297</v>
      </c>
      <c r="C396" s="146" t="s">
        <v>285</v>
      </c>
      <c r="D396" s="147" t="s">
        <v>293</v>
      </c>
      <c r="E396" s="148" t="s">
        <v>458</v>
      </c>
      <c r="F396" s="148">
        <v>390</v>
      </c>
      <c r="G396" s="147"/>
      <c r="H396" s="147"/>
      <c r="I396" s="148"/>
      <c r="J396" s="149">
        <v>1070</v>
      </c>
      <c r="K396" s="149">
        <v>1500</v>
      </c>
      <c r="L396" s="153" t="s">
        <v>131</v>
      </c>
      <c r="M396" s="146"/>
      <c r="N396" s="154">
        <v>27.2</v>
      </c>
      <c r="O396" s="148" t="s">
        <v>232</v>
      </c>
      <c r="P396" s="128">
        <f>IFERROR(VLOOKUP(L396,NiceHash!$S$3:$W$33,4,FALSE)*N396,0)</f>
        <v>1.1200988016</v>
      </c>
      <c r="Q396" s="121"/>
      <c r="R396" s="120"/>
      <c r="S396" s="128">
        <f>IFERROR(VLOOKUP(M396,NiceHash!$S$3:$W$33,4,FALSE)*Q396,0)</f>
        <v>0</v>
      </c>
      <c r="T396" s="132">
        <f t="shared" si="6"/>
        <v>1.1200988016</v>
      </c>
      <c r="U396" s="124"/>
      <c r="V396" s="136"/>
      <c r="X396" s="138"/>
      <c r="Y396" s="138" t="s">
        <v>610</v>
      </c>
      <c r="Z396" s="138" t="s">
        <v>564</v>
      </c>
    </row>
    <row r="397" spans="1:26" x14ac:dyDescent="0.25">
      <c r="A397" s="146" t="s">
        <v>284</v>
      </c>
      <c r="B397" s="147" t="s">
        <v>297</v>
      </c>
      <c r="C397" s="146" t="s">
        <v>285</v>
      </c>
      <c r="D397" s="147" t="s">
        <v>293</v>
      </c>
      <c r="E397" s="148" t="s">
        <v>458</v>
      </c>
      <c r="F397" s="148">
        <v>390</v>
      </c>
      <c r="G397" s="147"/>
      <c r="H397" s="147"/>
      <c r="I397" s="148"/>
      <c r="J397" s="149">
        <v>1040</v>
      </c>
      <c r="K397" s="149">
        <v>1500</v>
      </c>
      <c r="L397" s="153" t="s">
        <v>131</v>
      </c>
      <c r="M397" s="146"/>
      <c r="N397" s="154">
        <v>29</v>
      </c>
      <c r="O397" s="148" t="s">
        <v>232</v>
      </c>
      <c r="P397" s="128">
        <f>IFERROR(VLOOKUP(L397,NiceHash!$S$3:$W$33,4,FALSE)*N397,0)</f>
        <v>1.1942229870000001</v>
      </c>
      <c r="Q397" s="121"/>
      <c r="R397" s="120"/>
      <c r="S397" s="128">
        <f>IFERROR(VLOOKUP(M397,NiceHash!$S$3:$W$33,4,FALSE)*Q397,0)</f>
        <v>0</v>
      </c>
      <c r="T397" s="132">
        <f t="shared" si="6"/>
        <v>1.1942229870000001</v>
      </c>
      <c r="U397" s="124"/>
      <c r="V397" s="136"/>
      <c r="X397" s="138"/>
      <c r="Y397" s="138" t="s">
        <v>452</v>
      </c>
      <c r="Z397" s="138" t="s">
        <v>348</v>
      </c>
    </row>
    <row r="398" spans="1:26" x14ac:dyDescent="0.25">
      <c r="A398" s="146" t="s">
        <v>284</v>
      </c>
      <c r="B398" s="147" t="s">
        <v>297</v>
      </c>
      <c r="C398" s="146" t="s">
        <v>285</v>
      </c>
      <c r="D398" s="147" t="s">
        <v>293</v>
      </c>
      <c r="E398" s="148" t="s">
        <v>458</v>
      </c>
      <c r="F398" s="148">
        <v>390</v>
      </c>
      <c r="G398" s="147"/>
      <c r="H398" s="147"/>
      <c r="I398" s="148"/>
      <c r="J398" s="149">
        <v>1040</v>
      </c>
      <c r="K398" s="149">
        <v>1500</v>
      </c>
      <c r="L398" s="153" t="s">
        <v>131</v>
      </c>
      <c r="M398" s="146"/>
      <c r="N398" s="154">
        <v>29.2</v>
      </c>
      <c r="O398" s="148" t="s">
        <v>232</v>
      </c>
      <c r="P398" s="128">
        <f>IFERROR(VLOOKUP(L398,NiceHash!$S$3:$W$33,4,FALSE)*N398,0)</f>
        <v>1.2024590076000001</v>
      </c>
      <c r="Q398" s="124"/>
      <c r="R398" s="120"/>
      <c r="S398" s="128">
        <f>IFERROR(VLOOKUP(M398,NiceHash!$S$3:$W$33,4,FALSE)*Q398,0)</f>
        <v>0</v>
      </c>
      <c r="T398" s="132">
        <f t="shared" si="6"/>
        <v>1.2024590076000001</v>
      </c>
      <c r="U398" s="124"/>
      <c r="V398" s="136"/>
      <c r="X398" s="138"/>
      <c r="Y398" s="138" t="s">
        <v>303</v>
      </c>
      <c r="Z398" s="138" t="s">
        <v>611</v>
      </c>
    </row>
    <row r="399" spans="1:26" x14ac:dyDescent="0.25">
      <c r="A399" s="146" t="s">
        <v>284</v>
      </c>
      <c r="B399" s="147" t="s">
        <v>297</v>
      </c>
      <c r="C399" s="146" t="s">
        <v>285</v>
      </c>
      <c r="D399" s="147" t="s">
        <v>293</v>
      </c>
      <c r="E399" s="148" t="s">
        <v>458</v>
      </c>
      <c r="F399" s="148">
        <v>390</v>
      </c>
      <c r="G399" s="147"/>
      <c r="H399" s="147"/>
      <c r="I399" s="148"/>
      <c r="J399" s="149">
        <v>1050</v>
      </c>
      <c r="K399" s="149">
        <v>1050</v>
      </c>
      <c r="L399" s="153" t="s">
        <v>131</v>
      </c>
      <c r="M399" s="146"/>
      <c r="N399" s="154">
        <v>26</v>
      </c>
      <c r="O399" s="148" t="s">
        <v>232</v>
      </c>
      <c r="P399" s="128">
        <f>IFERROR(VLOOKUP(L399,NiceHash!$S$3:$W$33,4,FALSE)*N399,0)</f>
        <v>1.0706826780000001</v>
      </c>
      <c r="Q399" s="121"/>
      <c r="R399" s="120"/>
      <c r="S399" s="128">
        <f>IFERROR(VLOOKUP(M399,NiceHash!$S$3:$W$33,4,FALSE)*Q399,0)</f>
        <v>0</v>
      </c>
      <c r="T399" s="132">
        <f t="shared" si="6"/>
        <v>1.0706826780000001</v>
      </c>
      <c r="U399" s="124"/>
      <c r="V399" s="136"/>
      <c r="X399" s="138"/>
      <c r="Y399" s="138" t="s">
        <v>303</v>
      </c>
      <c r="Z399" s="138" t="s">
        <v>472</v>
      </c>
    </row>
    <row r="400" spans="1:26" x14ac:dyDescent="0.25">
      <c r="A400" s="146" t="s">
        <v>284</v>
      </c>
      <c r="B400" s="147" t="s">
        <v>331</v>
      </c>
      <c r="C400" s="146" t="s">
        <v>285</v>
      </c>
      <c r="D400" s="147" t="s">
        <v>293</v>
      </c>
      <c r="E400" s="148" t="s">
        <v>458</v>
      </c>
      <c r="F400" s="148">
        <v>390</v>
      </c>
      <c r="G400" s="147"/>
      <c r="H400" s="147"/>
      <c r="I400" s="148"/>
      <c r="J400" s="149">
        <v>1010</v>
      </c>
      <c r="K400" s="149">
        <v>1500</v>
      </c>
      <c r="L400" s="153" t="s">
        <v>131</v>
      </c>
      <c r="M400" s="146"/>
      <c r="N400" s="154">
        <v>25</v>
      </c>
      <c r="O400" s="148" t="s">
        <v>232</v>
      </c>
      <c r="P400" s="128">
        <f>IFERROR(VLOOKUP(L400,NiceHash!$S$3:$W$33,4,FALSE)*N400,0)</f>
        <v>1.029502575</v>
      </c>
      <c r="Q400" s="121"/>
      <c r="R400" s="120"/>
      <c r="S400" s="128">
        <f>IFERROR(VLOOKUP(M400,NiceHash!$S$3:$W$33,4,FALSE)*Q400,0)</f>
        <v>0</v>
      </c>
      <c r="T400" s="132">
        <f t="shared" si="6"/>
        <v>1.029502575</v>
      </c>
      <c r="U400" s="124"/>
      <c r="V400" s="136"/>
      <c r="X400" s="138"/>
      <c r="Y400" s="138" t="s">
        <v>307</v>
      </c>
      <c r="Z400" s="138" t="s">
        <v>339</v>
      </c>
    </row>
    <row r="401" spans="1:26" x14ac:dyDescent="0.25">
      <c r="A401" s="146" t="s">
        <v>284</v>
      </c>
      <c r="B401" s="147" t="s">
        <v>331</v>
      </c>
      <c r="C401" s="146" t="s">
        <v>285</v>
      </c>
      <c r="D401" s="147" t="s">
        <v>293</v>
      </c>
      <c r="E401" s="148" t="s">
        <v>458</v>
      </c>
      <c r="F401" s="148">
        <v>390</v>
      </c>
      <c r="G401" s="147"/>
      <c r="H401" s="147"/>
      <c r="I401" s="148"/>
      <c r="J401" s="149">
        <v>1010</v>
      </c>
      <c r="K401" s="149">
        <v>1500</v>
      </c>
      <c r="L401" s="153" t="s">
        <v>131</v>
      </c>
      <c r="M401" s="146"/>
      <c r="N401" s="154">
        <v>23.8</v>
      </c>
      <c r="O401" s="148" t="s">
        <v>232</v>
      </c>
      <c r="P401" s="128">
        <f>IFERROR(VLOOKUP(L401,NiceHash!$S$3:$W$33,4,FALSE)*N401,0)</f>
        <v>0.98008645140000006</v>
      </c>
      <c r="Q401" s="121"/>
      <c r="R401" s="120"/>
      <c r="S401" s="128">
        <f>IFERROR(VLOOKUP(M401,NiceHash!$S$3:$W$33,4,FALSE)*Q401,0)</f>
        <v>0</v>
      </c>
      <c r="T401" s="132">
        <f t="shared" si="6"/>
        <v>0.98008645140000006</v>
      </c>
      <c r="U401" s="124"/>
      <c r="V401" s="136"/>
      <c r="X401" s="138"/>
      <c r="Y401" s="138" t="s">
        <v>612</v>
      </c>
      <c r="Z401" s="138" t="s">
        <v>613</v>
      </c>
    </row>
    <row r="402" spans="1:26" x14ac:dyDescent="0.25">
      <c r="A402" s="146" t="s">
        <v>284</v>
      </c>
      <c r="B402" s="147" t="s">
        <v>331</v>
      </c>
      <c r="C402" s="146" t="s">
        <v>285</v>
      </c>
      <c r="D402" s="147" t="s">
        <v>293</v>
      </c>
      <c r="E402" s="148" t="s">
        <v>458</v>
      </c>
      <c r="F402" s="148">
        <v>390</v>
      </c>
      <c r="G402" s="147"/>
      <c r="H402" s="147"/>
      <c r="I402" s="148"/>
      <c r="J402" s="149">
        <v>1100</v>
      </c>
      <c r="K402" s="149">
        <v>675</v>
      </c>
      <c r="L402" s="153" t="s">
        <v>131</v>
      </c>
      <c r="M402" s="146"/>
      <c r="N402" s="154">
        <v>31.2</v>
      </c>
      <c r="O402" s="148" t="s">
        <v>232</v>
      </c>
      <c r="P402" s="128">
        <f>IFERROR(VLOOKUP(L402,NiceHash!$S$3:$W$33,4,FALSE)*N402,0)</f>
        <v>1.2848192136000001</v>
      </c>
      <c r="Q402" s="121"/>
      <c r="R402" s="120"/>
      <c r="S402" s="128">
        <f>IFERROR(VLOOKUP(M402,NiceHash!$S$3:$W$33,4,FALSE)*Q402,0)</f>
        <v>0</v>
      </c>
      <c r="T402" s="132">
        <f t="shared" si="6"/>
        <v>1.2848192136000001</v>
      </c>
      <c r="U402" s="124"/>
      <c r="V402" s="136"/>
      <c r="X402" s="138"/>
      <c r="Y402" s="138" t="s">
        <v>327</v>
      </c>
      <c r="Z402" s="138" t="s">
        <v>360</v>
      </c>
    </row>
    <row r="403" spans="1:26" x14ac:dyDescent="0.25">
      <c r="A403" s="146" t="s">
        <v>284</v>
      </c>
      <c r="B403" s="147" t="s">
        <v>292</v>
      </c>
      <c r="C403" s="146" t="s">
        <v>285</v>
      </c>
      <c r="D403" s="147" t="s">
        <v>293</v>
      </c>
      <c r="E403" s="148" t="s">
        <v>458</v>
      </c>
      <c r="F403" s="148">
        <v>390</v>
      </c>
      <c r="G403" s="147"/>
      <c r="H403" s="147"/>
      <c r="I403" s="148"/>
      <c r="J403" s="149">
        <v>1130</v>
      </c>
      <c r="K403" s="149">
        <v>1500</v>
      </c>
      <c r="L403" s="153" t="s">
        <v>131</v>
      </c>
      <c r="M403" s="146"/>
      <c r="N403" s="154">
        <v>32.4</v>
      </c>
      <c r="O403" s="148" t="s">
        <v>232</v>
      </c>
      <c r="P403" s="128">
        <f>IFERROR(VLOOKUP(L403,NiceHash!$S$3:$W$33,4,FALSE)*N403,0)</f>
        <v>1.3342353372</v>
      </c>
      <c r="Q403" s="121"/>
      <c r="R403" s="120"/>
      <c r="S403" s="128">
        <f>IFERROR(VLOOKUP(M403,NiceHash!$S$3:$W$33,4,FALSE)*Q403,0)</f>
        <v>0</v>
      </c>
      <c r="T403" s="132">
        <f t="shared" si="6"/>
        <v>1.3342353372</v>
      </c>
      <c r="U403" s="124"/>
      <c r="V403" s="136"/>
      <c r="X403" s="138"/>
      <c r="Y403" s="138" t="s">
        <v>303</v>
      </c>
      <c r="Z403" s="138" t="s">
        <v>315</v>
      </c>
    </row>
    <row r="404" spans="1:26" x14ac:dyDescent="0.25">
      <c r="A404" s="146" t="s">
        <v>284</v>
      </c>
      <c r="B404" s="147" t="s">
        <v>292</v>
      </c>
      <c r="C404" s="146" t="s">
        <v>285</v>
      </c>
      <c r="D404" s="147" t="s">
        <v>293</v>
      </c>
      <c r="E404" s="148" t="s">
        <v>458</v>
      </c>
      <c r="F404" s="148">
        <v>390</v>
      </c>
      <c r="G404" s="147"/>
      <c r="H404" s="147"/>
      <c r="I404" s="148"/>
      <c r="J404" s="149">
        <v>1040</v>
      </c>
      <c r="K404" s="149">
        <v>1500</v>
      </c>
      <c r="L404" s="153" t="s">
        <v>131</v>
      </c>
      <c r="M404" s="146"/>
      <c r="N404" s="154">
        <v>30</v>
      </c>
      <c r="O404" s="148" t="s">
        <v>232</v>
      </c>
      <c r="P404" s="128">
        <f>IFERROR(VLOOKUP(L404,NiceHash!$S$3:$W$33,4,FALSE)*N404,0)</f>
        <v>1.2354030900000001</v>
      </c>
      <c r="Q404" s="121"/>
      <c r="R404" s="120"/>
      <c r="S404" s="128">
        <f>IFERROR(VLOOKUP(M404,NiceHash!$S$3:$W$33,4,FALSE)*Q404,0)</f>
        <v>0</v>
      </c>
      <c r="T404" s="132">
        <f t="shared" si="6"/>
        <v>1.2354030900000001</v>
      </c>
      <c r="U404" s="124"/>
      <c r="V404" s="136"/>
      <c r="X404" s="138"/>
      <c r="Y404" s="138" t="s">
        <v>318</v>
      </c>
      <c r="Z404" s="138" t="s">
        <v>358</v>
      </c>
    </row>
    <row r="405" spans="1:26" x14ac:dyDescent="0.25">
      <c r="A405" s="146" t="s">
        <v>284</v>
      </c>
      <c r="B405" s="147" t="s">
        <v>292</v>
      </c>
      <c r="C405" s="146" t="s">
        <v>285</v>
      </c>
      <c r="D405" s="147" t="s">
        <v>293</v>
      </c>
      <c r="E405" s="148" t="s">
        <v>458</v>
      </c>
      <c r="F405" s="148">
        <v>390</v>
      </c>
      <c r="G405" s="147"/>
      <c r="H405" s="147"/>
      <c r="I405" s="148"/>
      <c r="J405" s="149">
        <v>1160</v>
      </c>
      <c r="K405" s="149">
        <v>1400</v>
      </c>
      <c r="L405" s="153" t="s">
        <v>131</v>
      </c>
      <c r="M405" s="146"/>
      <c r="N405" s="154">
        <v>31</v>
      </c>
      <c r="O405" s="148" t="s">
        <v>232</v>
      </c>
      <c r="P405" s="128">
        <f>IFERROR(VLOOKUP(L405,NiceHash!$S$3:$W$33,4,FALSE)*N405,0)</f>
        <v>1.276583193</v>
      </c>
      <c r="Q405" s="121"/>
      <c r="R405" s="120"/>
      <c r="S405" s="128">
        <f>IFERROR(VLOOKUP(M405,NiceHash!$S$3:$W$33,4,FALSE)*Q405,0)</f>
        <v>0</v>
      </c>
      <c r="T405" s="132">
        <f t="shared" si="6"/>
        <v>1.276583193</v>
      </c>
      <c r="U405" s="124"/>
      <c r="V405" s="136"/>
      <c r="X405" s="138"/>
      <c r="Y405" s="138" t="s">
        <v>614</v>
      </c>
      <c r="Z405" s="138" t="s">
        <v>615</v>
      </c>
    </row>
    <row r="406" spans="1:26" x14ac:dyDescent="0.25">
      <c r="A406" s="146" t="s">
        <v>284</v>
      </c>
      <c r="B406" s="147" t="s">
        <v>547</v>
      </c>
      <c r="C406" s="146" t="s">
        <v>285</v>
      </c>
      <c r="D406" s="147" t="s">
        <v>293</v>
      </c>
      <c r="E406" s="148" t="s">
        <v>458</v>
      </c>
      <c r="F406" s="148">
        <v>390</v>
      </c>
      <c r="G406" s="147"/>
      <c r="H406" s="147"/>
      <c r="I406" s="148"/>
      <c r="J406" s="149">
        <v>1170</v>
      </c>
      <c r="K406" s="149">
        <v>1600</v>
      </c>
      <c r="L406" s="153" t="s">
        <v>131</v>
      </c>
      <c r="M406" s="146"/>
      <c r="N406" s="154">
        <v>35.299999999999997</v>
      </c>
      <c r="O406" s="148" t="s">
        <v>232</v>
      </c>
      <c r="P406" s="128">
        <f>IFERROR(VLOOKUP(L406,NiceHash!$S$3:$W$33,4,FALSE)*N406,0)</f>
        <v>1.4536576359</v>
      </c>
      <c r="Q406" s="121"/>
      <c r="R406" s="120"/>
      <c r="S406" s="128">
        <f>IFERROR(VLOOKUP(M406,NiceHash!$S$3:$W$33,4,FALSE)*Q406,0)</f>
        <v>0</v>
      </c>
      <c r="T406" s="132">
        <f t="shared" si="6"/>
        <v>1.4536576359</v>
      </c>
      <c r="U406" s="124"/>
      <c r="V406" s="136"/>
      <c r="X406" s="138"/>
      <c r="Y406" s="138" t="s">
        <v>303</v>
      </c>
      <c r="Z406" s="138">
        <v>15.11</v>
      </c>
    </row>
    <row r="407" spans="1:26" x14ac:dyDescent="0.25">
      <c r="A407" s="146" t="s">
        <v>284</v>
      </c>
      <c r="B407" s="147" t="s">
        <v>336</v>
      </c>
      <c r="C407" s="146" t="s">
        <v>285</v>
      </c>
      <c r="D407" s="147" t="s">
        <v>293</v>
      </c>
      <c r="E407" s="148" t="s">
        <v>458</v>
      </c>
      <c r="F407" s="148">
        <v>390</v>
      </c>
      <c r="G407" s="147"/>
      <c r="H407" s="147"/>
      <c r="I407" s="148"/>
      <c r="J407" s="149">
        <v>1125</v>
      </c>
      <c r="K407" s="149">
        <v>1650</v>
      </c>
      <c r="L407" s="153" t="s">
        <v>131</v>
      </c>
      <c r="M407" s="146"/>
      <c r="N407" s="154">
        <v>32</v>
      </c>
      <c r="O407" s="148" t="s">
        <v>232</v>
      </c>
      <c r="P407" s="128">
        <f>IFERROR(VLOOKUP(L407,NiceHash!$S$3:$W$33,4,FALSE)*N407,0)</f>
        <v>1.3177632960000001</v>
      </c>
      <c r="Q407" s="121"/>
      <c r="R407" s="120"/>
      <c r="S407" s="128">
        <f>IFERROR(VLOOKUP(M407,NiceHash!$S$3:$W$33,4,FALSE)*Q407,0)</f>
        <v>0</v>
      </c>
      <c r="T407" s="132">
        <f t="shared" si="6"/>
        <v>1.3177632960000001</v>
      </c>
      <c r="U407" s="124"/>
      <c r="V407" s="136"/>
      <c r="X407" s="138"/>
      <c r="Y407" s="138" t="s">
        <v>419</v>
      </c>
      <c r="Z407" s="138" t="s">
        <v>616</v>
      </c>
    </row>
    <row r="408" spans="1:26" x14ac:dyDescent="0.25">
      <c r="A408" s="146" t="s">
        <v>284</v>
      </c>
      <c r="B408" s="147" t="s">
        <v>336</v>
      </c>
      <c r="C408" s="146" t="s">
        <v>285</v>
      </c>
      <c r="D408" s="147" t="s">
        <v>293</v>
      </c>
      <c r="E408" s="148" t="s">
        <v>458</v>
      </c>
      <c r="F408" s="148">
        <v>390</v>
      </c>
      <c r="G408" s="147"/>
      <c r="H408" s="147"/>
      <c r="I408" s="148"/>
      <c r="J408" s="149">
        <v>1103</v>
      </c>
      <c r="K408" s="149">
        <v>1500</v>
      </c>
      <c r="L408" s="153" t="s">
        <v>131</v>
      </c>
      <c r="M408" s="146"/>
      <c r="N408" s="154">
        <v>28.5</v>
      </c>
      <c r="O408" s="148" t="s">
        <v>232</v>
      </c>
      <c r="P408" s="128">
        <f>IFERROR(VLOOKUP(L408,NiceHash!$S$3:$W$33,4,FALSE)*N408,0)</f>
        <v>1.1736329355000001</v>
      </c>
      <c r="Q408" s="121"/>
      <c r="R408" s="120"/>
      <c r="S408" s="128">
        <f>IFERROR(VLOOKUP(M408,NiceHash!$S$3:$W$33,4,FALSE)*Q408,0)</f>
        <v>0</v>
      </c>
      <c r="T408" s="132">
        <f t="shared" si="6"/>
        <v>1.1736329355000001</v>
      </c>
      <c r="U408" s="124"/>
      <c r="V408" s="136"/>
      <c r="X408" s="138"/>
      <c r="Y408" s="138" t="s">
        <v>617</v>
      </c>
      <c r="Z408" s="138" t="s">
        <v>618</v>
      </c>
    </row>
    <row r="409" spans="1:26" x14ac:dyDescent="0.25">
      <c r="A409" s="146" t="s">
        <v>284</v>
      </c>
      <c r="B409" s="147" t="s">
        <v>336</v>
      </c>
      <c r="C409" s="146" t="s">
        <v>285</v>
      </c>
      <c r="D409" s="147" t="s">
        <v>293</v>
      </c>
      <c r="E409" s="148" t="s">
        <v>458</v>
      </c>
      <c r="F409" s="148">
        <v>390</v>
      </c>
      <c r="G409" s="147"/>
      <c r="H409" s="147"/>
      <c r="I409" s="148"/>
      <c r="J409" s="149">
        <v>1015</v>
      </c>
      <c r="K409" s="149">
        <v>1500</v>
      </c>
      <c r="L409" s="153" t="s">
        <v>131</v>
      </c>
      <c r="M409" s="146"/>
      <c r="N409" s="154">
        <v>27</v>
      </c>
      <c r="O409" s="148" t="s">
        <v>232</v>
      </c>
      <c r="P409" s="128">
        <f>IFERROR(VLOOKUP(L409,NiceHash!$S$3:$W$33,4,FALSE)*N409,0)</f>
        <v>1.1118627810000001</v>
      </c>
      <c r="Q409" s="121"/>
      <c r="R409" s="120"/>
      <c r="S409" s="128">
        <f>IFERROR(VLOOKUP(M409,NiceHash!$S$3:$W$33,4,FALSE)*Q409,0)</f>
        <v>0</v>
      </c>
      <c r="T409" s="132">
        <f t="shared" si="6"/>
        <v>1.1118627810000001</v>
      </c>
      <c r="U409" s="124"/>
      <c r="V409" s="136"/>
      <c r="X409" s="138"/>
      <c r="Y409" s="138" t="s">
        <v>330</v>
      </c>
      <c r="Z409" s="138" t="s">
        <v>436</v>
      </c>
    </row>
    <row r="410" spans="1:26" x14ac:dyDescent="0.25">
      <c r="A410" s="146" t="s">
        <v>284</v>
      </c>
      <c r="B410" s="147" t="s">
        <v>336</v>
      </c>
      <c r="C410" s="146" t="s">
        <v>285</v>
      </c>
      <c r="D410" s="147" t="s">
        <v>293</v>
      </c>
      <c r="E410" s="148" t="s">
        <v>458</v>
      </c>
      <c r="F410" s="148">
        <v>390</v>
      </c>
      <c r="G410" s="147"/>
      <c r="H410" s="147"/>
      <c r="I410" s="148"/>
      <c r="J410" s="149">
        <v>1100</v>
      </c>
      <c r="K410" s="149">
        <v>1300</v>
      </c>
      <c r="L410" s="153" t="s">
        <v>131</v>
      </c>
      <c r="M410" s="146"/>
      <c r="N410" s="154">
        <v>29</v>
      </c>
      <c r="O410" s="148" t="s">
        <v>232</v>
      </c>
      <c r="P410" s="128">
        <f>IFERROR(VLOOKUP(L410,NiceHash!$S$3:$W$33,4,FALSE)*N410,0)</f>
        <v>1.1942229870000001</v>
      </c>
      <c r="Q410" s="121"/>
      <c r="R410" s="120"/>
      <c r="S410" s="128">
        <f>IFERROR(VLOOKUP(M410,NiceHash!$S$3:$W$33,4,FALSE)*Q410,0)</f>
        <v>0</v>
      </c>
      <c r="T410" s="132">
        <f t="shared" si="6"/>
        <v>1.1942229870000001</v>
      </c>
      <c r="U410" s="124"/>
      <c r="V410" s="136"/>
      <c r="X410" s="138"/>
      <c r="Y410" s="138" t="s">
        <v>350</v>
      </c>
      <c r="Z410" s="138" t="s">
        <v>619</v>
      </c>
    </row>
    <row r="411" spans="1:26" x14ac:dyDescent="0.25">
      <c r="A411" s="146" t="s">
        <v>284</v>
      </c>
      <c r="B411" s="147" t="s">
        <v>336</v>
      </c>
      <c r="C411" s="146" t="s">
        <v>285</v>
      </c>
      <c r="D411" s="147" t="s">
        <v>293</v>
      </c>
      <c r="E411" s="148" t="s">
        <v>458</v>
      </c>
      <c r="F411" s="148">
        <v>390</v>
      </c>
      <c r="G411" s="147"/>
      <c r="H411" s="147"/>
      <c r="I411" s="148"/>
      <c r="J411" s="149">
        <v>1100</v>
      </c>
      <c r="K411" s="149">
        <v>1250</v>
      </c>
      <c r="L411" s="153" t="s">
        <v>131</v>
      </c>
      <c r="M411" s="146"/>
      <c r="N411" s="154">
        <v>27.3</v>
      </c>
      <c r="O411" s="148" t="s">
        <v>232</v>
      </c>
      <c r="P411" s="128">
        <f>IFERROR(VLOOKUP(L411,NiceHash!$S$3:$W$33,4,FALSE)*N411,0)</f>
        <v>1.1242168119</v>
      </c>
      <c r="Q411" s="121"/>
      <c r="R411" s="120"/>
      <c r="S411" s="128">
        <f>IFERROR(VLOOKUP(M411,NiceHash!$S$3:$W$33,4,FALSE)*Q411,0)</f>
        <v>0</v>
      </c>
      <c r="T411" s="132">
        <f t="shared" si="6"/>
        <v>1.1242168119</v>
      </c>
      <c r="U411" s="124"/>
      <c r="V411" s="136"/>
      <c r="X411" s="138"/>
      <c r="Y411" s="138" t="s">
        <v>303</v>
      </c>
      <c r="Z411" s="138" t="s">
        <v>620</v>
      </c>
    </row>
    <row r="412" spans="1:26" x14ac:dyDescent="0.25">
      <c r="A412" s="146" t="s">
        <v>284</v>
      </c>
      <c r="B412" s="147" t="s">
        <v>331</v>
      </c>
      <c r="C412" s="146" t="s">
        <v>285</v>
      </c>
      <c r="D412" s="147" t="s">
        <v>293</v>
      </c>
      <c r="E412" s="148" t="s">
        <v>458</v>
      </c>
      <c r="F412" s="148" t="s">
        <v>171</v>
      </c>
      <c r="G412" s="147"/>
      <c r="H412" s="147"/>
      <c r="I412" s="148"/>
      <c r="J412" s="149">
        <v>1150</v>
      </c>
      <c r="K412" s="149">
        <v>1400</v>
      </c>
      <c r="L412" s="153" t="s">
        <v>131</v>
      </c>
      <c r="M412" s="146"/>
      <c r="N412" s="154">
        <v>30</v>
      </c>
      <c r="O412" s="148" t="s">
        <v>232</v>
      </c>
      <c r="P412" s="128">
        <f>IFERROR(VLOOKUP(L412,NiceHash!$S$3:$W$33,4,FALSE)*N412,0)</f>
        <v>1.2354030900000001</v>
      </c>
      <c r="Q412" s="121"/>
      <c r="R412" s="120"/>
      <c r="S412" s="128">
        <f>IFERROR(VLOOKUP(M412,NiceHash!$S$3:$W$33,4,FALSE)*Q412,0)</f>
        <v>0</v>
      </c>
      <c r="T412" s="132">
        <f t="shared" si="6"/>
        <v>1.2354030900000001</v>
      </c>
      <c r="U412" s="124"/>
      <c r="V412" s="136"/>
      <c r="X412" s="138"/>
      <c r="Y412" s="138" t="s">
        <v>312</v>
      </c>
      <c r="Z412" s="138" t="s">
        <v>360</v>
      </c>
    </row>
    <row r="413" spans="1:26" x14ac:dyDescent="0.25">
      <c r="A413" s="146" t="s">
        <v>284</v>
      </c>
      <c r="B413" s="147" t="s">
        <v>292</v>
      </c>
      <c r="C413" s="146" t="s">
        <v>285</v>
      </c>
      <c r="D413" s="147" t="s">
        <v>293</v>
      </c>
      <c r="E413" s="148" t="s">
        <v>458</v>
      </c>
      <c r="F413" s="148" t="s">
        <v>171</v>
      </c>
      <c r="G413" s="147"/>
      <c r="H413" s="147"/>
      <c r="I413" s="148"/>
      <c r="J413" s="149">
        <v>1040</v>
      </c>
      <c r="K413" s="149">
        <v>1500</v>
      </c>
      <c r="L413" s="153" t="s">
        <v>131</v>
      </c>
      <c r="M413" s="146"/>
      <c r="N413" s="154">
        <v>27.5</v>
      </c>
      <c r="O413" s="148" t="s">
        <v>232</v>
      </c>
      <c r="P413" s="128">
        <f>IFERROR(VLOOKUP(L413,NiceHash!$S$3:$W$33,4,FALSE)*N413,0)</f>
        <v>1.1324528325000001</v>
      </c>
      <c r="Q413" s="121"/>
      <c r="R413" s="120"/>
      <c r="S413" s="128">
        <f>IFERROR(VLOOKUP(M413,NiceHash!$S$3:$W$33,4,FALSE)*Q413,0)</f>
        <v>0</v>
      </c>
      <c r="T413" s="132">
        <f t="shared" si="6"/>
        <v>1.1324528325000001</v>
      </c>
      <c r="U413" s="124"/>
      <c r="V413" s="136"/>
      <c r="X413" s="138"/>
      <c r="Y413" s="138" t="s">
        <v>318</v>
      </c>
      <c r="Z413" s="138" t="s">
        <v>595</v>
      </c>
    </row>
    <row r="414" spans="1:26" x14ac:dyDescent="0.25">
      <c r="A414" s="146" t="s">
        <v>284</v>
      </c>
      <c r="B414" s="147" t="s">
        <v>311</v>
      </c>
      <c r="C414" s="146" t="s">
        <v>285</v>
      </c>
      <c r="D414" s="147" t="s">
        <v>293</v>
      </c>
      <c r="E414" s="148" t="s">
        <v>458</v>
      </c>
      <c r="F414" s="148">
        <v>390</v>
      </c>
      <c r="G414" s="147"/>
      <c r="H414" s="147"/>
      <c r="I414" s="148"/>
      <c r="J414" s="149">
        <v>1025</v>
      </c>
      <c r="K414" s="149">
        <v>1500</v>
      </c>
      <c r="L414" s="147" t="s">
        <v>133</v>
      </c>
      <c r="M414" s="146"/>
      <c r="N414" s="154">
        <v>9</v>
      </c>
      <c r="O414" s="148" t="s">
        <v>232</v>
      </c>
      <c r="P414" s="128">
        <f>IFERROR(VLOOKUP(L414,NiceHash!$S$3:$W$33,4,FALSE)*N414,0)</f>
        <v>0</v>
      </c>
      <c r="Q414" s="121"/>
      <c r="R414" s="120"/>
      <c r="S414" s="128">
        <f>IFERROR(VLOOKUP(M414,NiceHash!$S$3:$W$33,4,FALSE)*Q414,0)</f>
        <v>0</v>
      </c>
      <c r="T414" s="132">
        <f t="shared" si="6"/>
        <v>0</v>
      </c>
      <c r="U414" s="124"/>
      <c r="V414" s="136"/>
      <c r="X414" s="138"/>
      <c r="Y414" s="138" t="s">
        <v>604</v>
      </c>
      <c r="Z414" s="138">
        <v>16.100000000000001</v>
      </c>
    </row>
    <row r="415" spans="1:26" x14ac:dyDescent="0.25">
      <c r="A415" s="146" t="s">
        <v>284</v>
      </c>
      <c r="B415" s="147" t="s">
        <v>311</v>
      </c>
      <c r="C415" s="146" t="s">
        <v>285</v>
      </c>
      <c r="D415" s="147" t="s">
        <v>293</v>
      </c>
      <c r="E415" s="148" t="s">
        <v>458</v>
      </c>
      <c r="F415" s="148">
        <v>390</v>
      </c>
      <c r="G415" s="147"/>
      <c r="H415" s="147"/>
      <c r="I415" s="148"/>
      <c r="J415" s="149">
        <v>1025</v>
      </c>
      <c r="K415" s="149">
        <v>1500</v>
      </c>
      <c r="L415" s="147" t="s">
        <v>13</v>
      </c>
      <c r="M415" s="146"/>
      <c r="N415" s="150">
        <v>0.44400000000000001</v>
      </c>
      <c r="O415" s="148" t="s">
        <v>115</v>
      </c>
      <c r="P415" s="128">
        <f>IFERROR(VLOOKUP(L415,NiceHash!$S$3:$W$33,4,FALSE)*N415,0)</f>
        <v>0.60982403353199999</v>
      </c>
      <c r="Q415" s="121"/>
      <c r="R415" s="120"/>
      <c r="S415" s="128">
        <f>IFERROR(VLOOKUP(M415,NiceHash!$S$3:$W$33,4,FALSE)*Q415,0)</f>
        <v>0</v>
      </c>
      <c r="T415" s="132">
        <f t="shared" si="6"/>
        <v>0.60982403353199999</v>
      </c>
      <c r="U415" s="124"/>
      <c r="V415" s="136"/>
      <c r="X415" s="138"/>
      <c r="Y415" s="138" t="s">
        <v>604</v>
      </c>
      <c r="Z415" s="138">
        <v>16.100000000000001</v>
      </c>
    </row>
    <row r="416" spans="1:26" x14ac:dyDescent="0.25">
      <c r="A416" s="146" t="s">
        <v>284</v>
      </c>
      <c r="B416" s="147" t="s">
        <v>311</v>
      </c>
      <c r="C416" s="146" t="s">
        <v>285</v>
      </c>
      <c r="D416" s="147" t="s">
        <v>293</v>
      </c>
      <c r="E416" s="148" t="s">
        <v>458</v>
      </c>
      <c r="F416" s="148">
        <v>390</v>
      </c>
      <c r="G416" s="147"/>
      <c r="H416" s="147"/>
      <c r="I416" s="148"/>
      <c r="J416" s="149">
        <v>1025</v>
      </c>
      <c r="K416" s="149">
        <v>1500</v>
      </c>
      <c r="L416" s="147" t="s">
        <v>22</v>
      </c>
      <c r="M416" s="146"/>
      <c r="N416" s="151">
        <v>16.3</v>
      </c>
      <c r="O416" s="148" t="s">
        <v>232</v>
      </c>
      <c r="P416" s="128">
        <f>IFERROR(VLOOKUP(L416,NiceHash!$S$3:$W$33,4,FALSE)*N416,0)</f>
        <v>0.47566918962990007</v>
      </c>
      <c r="Q416" s="121"/>
      <c r="R416" s="120"/>
      <c r="S416" s="128">
        <f>IFERROR(VLOOKUP(M416,NiceHash!$S$3:$W$33,4,FALSE)*Q416,0)</f>
        <v>0</v>
      </c>
      <c r="T416" s="132">
        <f t="shared" si="6"/>
        <v>0.47566918962990007</v>
      </c>
      <c r="U416" s="124"/>
      <c r="V416" s="136"/>
      <c r="X416" s="138"/>
      <c r="Y416" s="138" t="s">
        <v>604</v>
      </c>
      <c r="Z416" s="138">
        <v>16.100000000000001</v>
      </c>
    </row>
    <row r="417" spans="1:26" x14ac:dyDescent="0.25">
      <c r="A417" s="146" t="s">
        <v>284</v>
      </c>
      <c r="B417" s="147" t="s">
        <v>311</v>
      </c>
      <c r="C417" s="146" t="s">
        <v>285</v>
      </c>
      <c r="D417" s="147" t="s">
        <v>293</v>
      </c>
      <c r="E417" s="148" t="s">
        <v>458</v>
      </c>
      <c r="F417" s="148">
        <v>390</v>
      </c>
      <c r="G417" s="147"/>
      <c r="H417" s="147"/>
      <c r="I417" s="148"/>
      <c r="J417" s="149">
        <v>1025</v>
      </c>
      <c r="K417" s="149">
        <v>1500</v>
      </c>
      <c r="L417" s="147" t="s">
        <v>22</v>
      </c>
      <c r="M417" s="146"/>
      <c r="N417" s="151">
        <v>16.3</v>
      </c>
      <c r="O417" s="148" t="s">
        <v>232</v>
      </c>
      <c r="P417" s="128">
        <f>IFERROR(VLOOKUP(L417,NiceHash!$S$3:$W$33,4,FALSE)*N417,0)</f>
        <v>0.47566918962990007</v>
      </c>
      <c r="Q417" s="121"/>
      <c r="R417" s="120"/>
      <c r="S417" s="128">
        <f>IFERROR(VLOOKUP(M417,NiceHash!$S$3:$W$33,4,FALSE)*Q417,0)</f>
        <v>0</v>
      </c>
      <c r="T417" s="132">
        <f t="shared" si="6"/>
        <v>0.47566918962990007</v>
      </c>
      <c r="U417" s="124"/>
      <c r="V417" s="136"/>
      <c r="X417" s="138"/>
      <c r="Y417" s="138" t="s">
        <v>604</v>
      </c>
      <c r="Z417" s="138">
        <v>16.100000000000001</v>
      </c>
    </row>
    <row r="418" spans="1:26" x14ac:dyDescent="0.25">
      <c r="A418" s="146" t="s">
        <v>284</v>
      </c>
      <c r="B418" s="147" t="s">
        <v>311</v>
      </c>
      <c r="C418" s="146" t="s">
        <v>285</v>
      </c>
      <c r="D418" s="147" t="s">
        <v>293</v>
      </c>
      <c r="E418" s="148" t="s">
        <v>458</v>
      </c>
      <c r="F418" s="148">
        <v>390</v>
      </c>
      <c r="G418" s="147"/>
      <c r="H418" s="147"/>
      <c r="I418" s="148"/>
      <c r="J418" s="149">
        <v>1025</v>
      </c>
      <c r="K418" s="149">
        <v>1500</v>
      </c>
      <c r="L418" s="147" t="s">
        <v>16</v>
      </c>
      <c r="M418" s="146"/>
      <c r="N418" s="152">
        <v>364</v>
      </c>
      <c r="O418" s="148" t="s">
        <v>223</v>
      </c>
      <c r="P418" s="128">
        <f>IFERROR(VLOOKUP(L418,NiceHash!$S$3:$W$33,4,FALSE)*N418,0)</f>
        <v>0.342996344964</v>
      </c>
      <c r="Q418" s="121"/>
      <c r="R418" s="120"/>
      <c r="S418" s="128">
        <f>IFERROR(VLOOKUP(M418,NiceHash!$S$3:$W$33,4,FALSE)*Q418,0)</f>
        <v>0</v>
      </c>
      <c r="T418" s="132">
        <f t="shared" si="6"/>
        <v>0.342996344964</v>
      </c>
      <c r="U418" s="124"/>
      <c r="V418" s="136"/>
      <c r="X418" s="138"/>
      <c r="Y418" s="138" t="s">
        <v>496</v>
      </c>
      <c r="Z418" s="138">
        <v>16.100000000000001</v>
      </c>
    </row>
    <row r="419" spans="1:26" x14ac:dyDescent="0.25">
      <c r="A419" s="146" t="s">
        <v>284</v>
      </c>
      <c r="B419" s="147" t="s">
        <v>311</v>
      </c>
      <c r="C419" s="146" t="s">
        <v>285</v>
      </c>
      <c r="D419" s="147" t="s">
        <v>293</v>
      </c>
      <c r="E419" s="148" t="s">
        <v>458</v>
      </c>
      <c r="F419" s="148">
        <v>390</v>
      </c>
      <c r="G419" s="147"/>
      <c r="H419" s="147"/>
      <c r="I419" s="148"/>
      <c r="J419" s="149">
        <v>1025</v>
      </c>
      <c r="K419" s="149">
        <v>1500</v>
      </c>
      <c r="L419" s="147" t="s">
        <v>16</v>
      </c>
      <c r="M419" s="146"/>
      <c r="N419" s="152">
        <v>487</v>
      </c>
      <c r="O419" s="148" t="s">
        <v>223</v>
      </c>
      <c r="P419" s="128">
        <f>IFERROR(VLOOKUP(L419,NiceHash!$S$3:$W$33,4,FALSE)*N419,0)</f>
        <v>0.45889895603699998</v>
      </c>
      <c r="Q419" s="121"/>
      <c r="R419" s="120"/>
      <c r="S419" s="128">
        <f>IFERROR(VLOOKUP(M419,NiceHash!$S$3:$W$33,4,FALSE)*Q419,0)</f>
        <v>0</v>
      </c>
      <c r="T419" s="132">
        <f t="shared" si="6"/>
        <v>0.45889895603699998</v>
      </c>
      <c r="U419" s="124"/>
      <c r="V419" s="136"/>
      <c r="X419" s="138"/>
      <c r="Y419" s="138" t="s">
        <v>604</v>
      </c>
      <c r="Z419" s="138">
        <v>16.100000000000001</v>
      </c>
    </row>
    <row r="420" spans="1:26" x14ac:dyDescent="0.25">
      <c r="A420" s="146" t="s">
        <v>284</v>
      </c>
      <c r="B420" s="147" t="s">
        <v>311</v>
      </c>
      <c r="C420" s="146" t="s">
        <v>285</v>
      </c>
      <c r="D420" s="147" t="s">
        <v>293</v>
      </c>
      <c r="E420" s="148" t="s">
        <v>458</v>
      </c>
      <c r="F420" s="148">
        <v>390</v>
      </c>
      <c r="G420" s="147"/>
      <c r="H420" s="147"/>
      <c r="I420" s="148"/>
      <c r="J420" s="149">
        <v>1025</v>
      </c>
      <c r="K420" s="149">
        <v>1500</v>
      </c>
      <c r="L420" s="147" t="s">
        <v>20</v>
      </c>
      <c r="M420" s="146"/>
      <c r="N420" s="154">
        <v>18.899999999999999</v>
      </c>
      <c r="O420" s="148" t="s">
        <v>232</v>
      </c>
      <c r="P420" s="128">
        <f>IFERROR(VLOOKUP(L420,NiceHash!$S$3:$W$33,4,FALSE)*N420,0)</f>
        <v>1.06062988815E-2</v>
      </c>
      <c r="Q420" s="121"/>
      <c r="R420" s="120"/>
      <c r="S420" s="128">
        <f>IFERROR(VLOOKUP(M420,NiceHash!$S$3:$W$33,4,FALSE)*Q420,0)</f>
        <v>0</v>
      </c>
      <c r="T420" s="132">
        <f t="shared" si="6"/>
        <v>1.06062988815E-2</v>
      </c>
      <c r="U420" s="124"/>
      <c r="V420" s="136"/>
      <c r="X420" s="138"/>
      <c r="Y420" s="138" t="s">
        <v>604</v>
      </c>
      <c r="Z420" s="138">
        <v>16.100000000000001</v>
      </c>
    </row>
    <row r="421" spans="1:26" x14ac:dyDescent="0.25">
      <c r="A421" s="146" t="s">
        <v>284</v>
      </c>
      <c r="B421" s="147" t="s">
        <v>311</v>
      </c>
      <c r="C421" s="146" t="s">
        <v>285</v>
      </c>
      <c r="D421" s="147" t="s">
        <v>293</v>
      </c>
      <c r="E421" s="148" t="s">
        <v>458</v>
      </c>
      <c r="F421" s="148">
        <v>390</v>
      </c>
      <c r="G421" s="147"/>
      <c r="H421" s="147"/>
      <c r="I421" s="148"/>
      <c r="J421" s="149">
        <v>1025</v>
      </c>
      <c r="K421" s="149">
        <v>1500</v>
      </c>
      <c r="L421" s="147" t="s">
        <v>19</v>
      </c>
      <c r="M421" s="146"/>
      <c r="N421" s="154">
        <v>11.8</v>
      </c>
      <c r="O421" s="148" t="s">
        <v>232</v>
      </c>
      <c r="P421" s="128">
        <f>IFERROR(VLOOKUP(L421,NiceHash!$S$3:$W$33,4,FALSE)*N421,0)</f>
        <v>1.22052980574E-2</v>
      </c>
      <c r="Q421" s="121"/>
      <c r="R421" s="120"/>
      <c r="S421" s="128">
        <f>IFERROR(VLOOKUP(M421,NiceHash!$S$3:$W$33,4,FALSE)*Q421,0)</f>
        <v>0</v>
      </c>
      <c r="T421" s="132">
        <f t="shared" si="6"/>
        <v>1.22052980574E-2</v>
      </c>
      <c r="U421" s="124"/>
      <c r="V421" s="136"/>
      <c r="X421" s="138"/>
      <c r="Y421" s="138" t="s">
        <v>604</v>
      </c>
      <c r="Z421" s="138">
        <v>16.100000000000001</v>
      </c>
    </row>
    <row r="422" spans="1:26" x14ac:dyDescent="0.25">
      <c r="A422" s="146" t="s">
        <v>284</v>
      </c>
      <c r="B422" s="147" t="s">
        <v>344</v>
      </c>
      <c r="C422" s="146" t="s">
        <v>285</v>
      </c>
      <c r="D422" s="147" t="s">
        <v>293</v>
      </c>
      <c r="E422" s="148" t="s">
        <v>458</v>
      </c>
      <c r="F422" s="148">
        <v>390</v>
      </c>
      <c r="G422" s="147"/>
      <c r="H422" s="147"/>
      <c r="I422" s="148"/>
      <c r="J422" s="149">
        <v>1150</v>
      </c>
      <c r="K422" s="149">
        <v>1500</v>
      </c>
      <c r="L422" s="147" t="s">
        <v>11</v>
      </c>
      <c r="M422" s="146"/>
      <c r="N422" s="151">
        <v>15.5</v>
      </c>
      <c r="O422" s="148" t="s">
        <v>232</v>
      </c>
      <c r="P422" s="128">
        <f>IFERROR(VLOOKUP(L422,NiceHash!$S$3:$W$33,4,FALSE)*N422,0)</f>
        <v>2.2527938699999999E-3</v>
      </c>
      <c r="Q422" s="121"/>
      <c r="R422" s="120"/>
      <c r="S422" s="128">
        <f>IFERROR(VLOOKUP(M422,NiceHash!$S$3:$W$33,4,FALSE)*Q422,0)</f>
        <v>0</v>
      </c>
      <c r="T422" s="132">
        <f t="shared" si="6"/>
        <v>2.2527938699999999E-3</v>
      </c>
      <c r="U422" s="124"/>
      <c r="V422" s="136"/>
      <c r="X422" s="138"/>
      <c r="Y422" s="138" t="s">
        <v>327</v>
      </c>
      <c r="Z422" s="138" t="s">
        <v>348</v>
      </c>
    </row>
    <row r="423" spans="1:26" x14ac:dyDescent="0.25">
      <c r="A423" s="146" t="s">
        <v>284</v>
      </c>
      <c r="B423" s="147" t="s">
        <v>311</v>
      </c>
      <c r="C423" s="146" t="s">
        <v>285</v>
      </c>
      <c r="D423" s="147" t="s">
        <v>293</v>
      </c>
      <c r="E423" s="148" t="s">
        <v>458</v>
      </c>
      <c r="F423" s="148">
        <v>390</v>
      </c>
      <c r="G423" s="147"/>
      <c r="H423" s="147"/>
      <c r="I423" s="148"/>
      <c r="J423" s="149">
        <v>1025</v>
      </c>
      <c r="K423" s="149">
        <v>1500</v>
      </c>
      <c r="L423" s="147" t="s">
        <v>602</v>
      </c>
      <c r="M423" s="146"/>
      <c r="N423" s="151">
        <v>14</v>
      </c>
      <c r="O423" s="148" t="s">
        <v>232</v>
      </c>
      <c r="P423" s="128">
        <f>IFERROR(VLOOKUP(L423,NiceHash!$S$3:$W$33,4,FALSE)*N423,0)</f>
        <v>2.0347815599999998E-3</v>
      </c>
      <c r="Q423" s="121"/>
      <c r="R423" s="120"/>
      <c r="S423" s="128">
        <f>IFERROR(VLOOKUP(M423,NiceHash!$S$3:$W$33,4,FALSE)*Q423,0)</f>
        <v>0</v>
      </c>
      <c r="T423" s="132">
        <f t="shared" si="6"/>
        <v>2.0347815599999998E-3</v>
      </c>
      <c r="U423" s="124"/>
      <c r="V423" s="136"/>
      <c r="X423" s="138"/>
      <c r="Y423" s="138" t="s">
        <v>496</v>
      </c>
      <c r="Z423" s="138">
        <v>16.100000000000001</v>
      </c>
    </row>
    <row r="424" spans="1:26" x14ac:dyDescent="0.25">
      <c r="A424" s="146" t="s">
        <v>284</v>
      </c>
      <c r="B424" s="147" t="s">
        <v>297</v>
      </c>
      <c r="C424" s="146" t="s">
        <v>285</v>
      </c>
      <c r="D424" s="147" t="s">
        <v>293</v>
      </c>
      <c r="E424" s="148" t="s">
        <v>458</v>
      </c>
      <c r="F424" s="148">
        <v>390</v>
      </c>
      <c r="G424" s="147"/>
      <c r="H424" s="147"/>
      <c r="I424" s="148"/>
      <c r="J424" s="149">
        <v>1040</v>
      </c>
      <c r="K424" s="149">
        <v>1500</v>
      </c>
      <c r="L424" s="147" t="s">
        <v>11</v>
      </c>
      <c r="M424" s="146"/>
      <c r="N424" s="151">
        <v>5</v>
      </c>
      <c r="O424" s="148" t="s">
        <v>232</v>
      </c>
      <c r="P424" s="128">
        <f>IFERROR(VLOOKUP(L424,NiceHash!$S$3:$W$33,4,FALSE)*N424,0)</f>
        <v>7.2670769999999996E-4</v>
      </c>
      <c r="Q424" s="121"/>
      <c r="R424" s="120"/>
      <c r="S424" s="128">
        <f>IFERROR(VLOOKUP(M424,NiceHash!$S$3:$W$33,4,FALSE)*Q424,0)</f>
        <v>0</v>
      </c>
      <c r="T424" s="132">
        <f t="shared" si="6"/>
        <v>7.2670769999999996E-4</v>
      </c>
      <c r="U424" s="124"/>
      <c r="V424" s="136"/>
      <c r="X424" s="138"/>
      <c r="Y424" s="138" t="s">
        <v>312</v>
      </c>
      <c r="Z424" s="138">
        <v>16.2</v>
      </c>
    </row>
    <row r="425" spans="1:26" x14ac:dyDescent="0.25">
      <c r="A425" s="146" t="s">
        <v>284</v>
      </c>
      <c r="B425" s="147" t="s">
        <v>311</v>
      </c>
      <c r="C425" s="146" t="s">
        <v>285</v>
      </c>
      <c r="D425" s="147" t="s">
        <v>293</v>
      </c>
      <c r="E425" s="148" t="s">
        <v>458</v>
      </c>
      <c r="F425" s="148">
        <v>390</v>
      </c>
      <c r="G425" s="147"/>
      <c r="H425" s="147"/>
      <c r="I425" s="148"/>
      <c r="J425" s="149">
        <v>1025</v>
      </c>
      <c r="K425" s="149">
        <v>1500</v>
      </c>
      <c r="L425" s="147" t="s">
        <v>603</v>
      </c>
      <c r="M425" s="146"/>
      <c r="N425" s="151">
        <v>6.2</v>
      </c>
      <c r="O425" s="148" t="s">
        <v>232</v>
      </c>
      <c r="P425" s="128">
        <f>IFERROR(VLOOKUP(L425,NiceHash!$S$3:$W$33,4,FALSE)*N425,0)</f>
        <v>1.5018625799999999E-2</v>
      </c>
      <c r="Q425" s="121"/>
      <c r="R425" s="120"/>
      <c r="S425" s="128">
        <f>IFERROR(VLOOKUP(M425,NiceHash!$S$3:$W$33,4,FALSE)*Q425,0)</f>
        <v>0</v>
      </c>
      <c r="T425" s="132">
        <f t="shared" si="6"/>
        <v>1.5018625799999999E-2</v>
      </c>
      <c r="U425" s="124"/>
      <c r="V425" s="136"/>
      <c r="X425" s="138"/>
      <c r="Y425" s="138" t="s">
        <v>604</v>
      </c>
      <c r="Z425" s="138">
        <v>16.100000000000001</v>
      </c>
    </row>
    <row r="426" spans="1:26" x14ac:dyDescent="0.25">
      <c r="A426" s="146" t="s">
        <v>284</v>
      </c>
      <c r="B426" s="147" t="s">
        <v>311</v>
      </c>
      <c r="C426" s="146" t="s">
        <v>285</v>
      </c>
      <c r="D426" s="147" t="s">
        <v>293</v>
      </c>
      <c r="E426" s="148" t="s">
        <v>458</v>
      </c>
      <c r="F426" s="148">
        <v>390</v>
      </c>
      <c r="G426" s="147"/>
      <c r="H426" s="147"/>
      <c r="I426" s="148"/>
      <c r="J426" s="149">
        <v>1025</v>
      </c>
      <c r="K426" s="149">
        <v>1500</v>
      </c>
      <c r="L426" s="147" t="s">
        <v>14</v>
      </c>
      <c r="M426" s="146"/>
      <c r="N426" s="151">
        <v>4.9000000000000004</v>
      </c>
      <c r="O426" s="148" t="s">
        <v>232</v>
      </c>
      <c r="P426" s="128">
        <f>IFERROR(VLOOKUP(L426,NiceHash!$S$3:$W$33,4,FALSE)*N426,0)</f>
        <v>1.18695591E-2</v>
      </c>
      <c r="Q426" s="121"/>
      <c r="R426" s="120"/>
      <c r="S426" s="128">
        <f>IFERROR(VLOOKUP(M426,NiceHash!$S$3:$W$33,4,FALSE)*Q426,0)</f>
        <v>0</v>
      </c>
      <c r="T426" s="132">
        <f t="shared" si="6"/>
        <v>1.18695591E-2</v>
      </c>
      <c r="U426" s="124"/>
      <c r="V426" s="136"/>
      <c r="X426" s="138"/>
      <c r="Y426" s="138" t="s">
        <v>604</v>
      </c>
      <c r="Z426" s="138">
        <v>16.100000000000001</v>
      </c>
    </row>
    <row r="427" spans="1:26" x14ac:dyDescent="0.25">
      <c r="A427" s="146" t="s">
        <v>284</v>
      </c>
      <c r="B427" s="147" t="s">
        <v>336</v>
      </c>
      <c r="C427" s="146" t="s">
        <v>285</v>
      </c>
      <c r="D427" s="147" t="s">
        <v>293</v>
      </c>
      <c r="E427" s="148" t="s">
        <v>458</v>
      </c>
      <c r="F427" s="148" t="s">
        <v>621</v>
      </c>
      <c r="G427" s="147" t="s">
        <v>218</v>
      </c>
      <c r="H427" s="147"/>
      <c r="I427" s="148"/>
      <c r="J427" s="149">
        <v>1050</v>
      </c>
      <c r="K427" s="149">
        <v>500</v>
      </c>
      <c r="L427" s="147" t="s">
        <v>289</v>
      </c>
      <c r="M427" s="146"/>
      <c r="N427" s="150">
        <v>2.8</v>
      </c>
      <c r="O427" s="148" t="s">
        <v>115</v>
      </c>
      <c r="P427" s="128">
        <f>IFERROR(VLOOKUP(L427,NiceHash!$S$3:$W$33,4,FALSE)*N427,0)</f>
        <v>0.16956512999999998</v>
      </c>
      <c r="Q427" s="121"/>
      <c r="R427" s="120"/>
      <c r="S427" s="128">
        <f>IFERROR(VLOOKUP(M427,NiceHash!$S$3:$W$33,4,FALSE)*Q427,0)</f>
        <v>0</v>
      </c>
      <c r="T427" s="132">
        <f t="shared" si="6"/>
        <v>0.16956512999999998</v>
      </c>
      <c r="U427" s="124"/>
      <c r="V427" s="136"/>
      <c r="X427" s="138"/>
      <c r="Y427" s="138" t="s">
        <v>624</v>
      </c>
      <c r="Z427" s="138">
        <v>16.2</v>
      </c>
    </row>
    <row r="428" spans="1:26" x14ac:dyDescent="0.25">
      <c r="A428" s="146" t="s">
        <v>284</v>
      </c>
      <c r="B428" s="147" t="s">
        <v>292</v>
      </c>
      <c r="C428" s="146" t="s">
        <v>285</v>
      </c>
      <c r="D428" s="147" t="s">
        <v>293</v>
      </c>
      <c r="E428" s="148" t="s">
        <v>458</v>
      </c>
      <c r="F428" s="148" t="s">
        <v>621</v>
      </c>
      <c r="G428" s="147" t="s">
        <v>218</v>
      </c>
      <c r="H428" s="147"/>
      <c r="I428" s="148"/>
      <c r="J428" s="149">
        <v>1050</v>
      </c>
      <c r="K428" s="149">
        <v>500</v>
      </c>
      <c r="L428" s="153" t="s">
        <v>131</v>
      </c>
      <c r="M428" s="146"/>
      <c r="N428" s="154">
        <v>28</v>
      </c>
      <c r="O428" s="148" t="s">
        <v>232</v>
      </c>
      <c r="P428" s="128">
        <f>IFERROR(VLOOKUP(L428,NiceHash!$S$3:$W$33,4,FALSE)*N428,0)</f>
        <v>1.153042884</v>
      </c>
      <c r="Q428" s="121"/>
      <c r="R428" s="120"/>
      <c r="S428" s="128">
        <f>IFERROR(VLOOKUP(M428,NiceHash!$S$3:$W$33,4,FALSE)*Q428,0)</f>
        <v>0</v>
      </c>
      <c r="T428" s="132">
        <f t="shared" si="6"/>
        <v>1.153042884</v>
      </c>
      <c r="U428" s="124">
        <v>180</v>
      </c>
      <c r="V428" s="136"/>
      <c r="X428" s="138"/>
      <c r="Y428" s="138" t="s">
        <v>622</v>
      </c>
      <c r="Z428" s="138" t="s">
        <v>520</v>
      </c>
    </row>
    <row r="429" spans="1:26" x14ac:dyDescent="0.25">
      <c r="A429" s="146" t="s">
        <v>284</v>
      </c>
      <c r="B429" s="147" t="s">
        <v>336</v>
      </c>
      <c r="C429" s="146" t="s">
        <v>285</v>
      </c>
      <c r="D429" s="147" t="s">
        <v>293</v>
      </c>
      <c r="E429" s="148" t="s">
        <v>458</v>
      </c>
      <c r="F429" s="148" t="s">
        <v>621</v>
      </c>
      <c r="G429" s="147" t="s">
        <v>218</v>
      </c>
      <c r="H429" s="147"/>
      <c r="I429" s="148"/>
      <c r="J429" s="149">
        <v>1150</v>
      </c>
      <c r="K429" s="149">
        <v>500</v>
      </c>
      <c r="L429" s="153" t="s">
        <v>131</v>
      </c>
      <c r="M429" s="146"/>
      <c r="N429" s="154">
        <v>33.4</v>
      </c>
      <c r="O429" s="148" t="s">
        <v>232</v>
      </c>
      <c r="P429" s="128">
        <f>IFERROR(VLOOKUP(L429,NiceHash!$S$3:$W$33,4,FALSE)*N429,0)</f>
        <v>1.3754154402000001</v>
      </c>
      <c r="Q429" s="121"/>
      <c r="R429" s="120"/>
      <c r="S429" s="128">
        <f>IFERROR(VLOOKUP(M429,NiceHash!$S$3:$W$33,4,FALSE)*Q429,0)</f>
        <v>0</v>
      </c>
      <c r="T429" s="132">
        <f t="shared" si="6"/>
        <v>1.3754154402000001</v>
      </c>
      <c r="U429" s="124">
        <v>180</v>
      </c>
      <c r="V429" s="136"/>
      <c r="X429" s="138"/>
      <c r="Y429" s="138" t="s">
        <v>623</v>
      </c>
      <c r="Z429" s="138" t="s">
        <v>520</v>
      </c>
    </row>
    <row r="430" spans="1:26" x14ac:dyDescent="0.25">
      <c r="A430" s="146" t="s">
        <v>284</v>
      </c>
      <c r="B430" s="147" t="s">
        <v>336</v>
      </c>
      <c r="C430" s="146" t="s">
        <v>285</v>
      </c>
      <c r="D430" s="147" t="s">
        <v>293</v>
      </c>
      <c r="E430" s="148" t="s">
        <v>458</v>
      </c>
      <c r="F430" s="148" t="s">
        <v>621</v>
      </c>
      <c r="G430" s="147" t="s">
        <v>218</v>
      </c>
      <c r="H430" s="147"/>
      <c r="I430" s="148"/>
      <c r="J430" s="149">
        <v>1050</v>
      </c>
      <c r="K430" s="149">
        <v>500</v>
      </c>
      <c r="L430" s="153" t="s">
        <v>131</v>
      </c>
      <c r="M430" s="146"/>
      <c r="N430" s="154">
        <v>29.5</v>
      </c>
      <c r="O430" s="148" t="s">
        <v>232</v>
      </c>
      <c r="P430" s="128">
        <f>IFERROR(VLOOKUP(L430,NiceHash!$S$3:$W$33,4,FALSE)*N430,0)</f>
        <v>1.2148130385</v>
      </c>
      <c r="Q430" s="121"/>
      <c r="R430" s="120"/>
      <c r="S430" s="128">
        <f>IFERROR(VLOOKUP(M430,NiceHash!$S$3:$W$33,4,FALSE)*Q430,0)</f>
        <v>0</v>
      </c>
      <c r="T430" s="132">
        <f t="shared" si="6"/>
        <v>1.2148130385</v>
      </c>
      <c r="U430" s="124">
        <v>180</v>
      </c>
      <c r="V430" s="136"/>
      <c r="X430" s="138"/>
      <c r="Y430" s="138" t="s">
        <v>623</v>
      </c>
      <c r="Z430" s="138" t="s">
        <v>520</v>
      </c>
    </row>
    <row r="431" spans="1:26" x14ac:dyDescent="0.25">
      <c r="A431" s="146" t="s">
        <v>284</v>
      </c>
      <c r="B431" s="147" t="s">
        <v>336</v>
      </c>
      <c r="C431" s="146" t="s">
        <v>285</v>
      </c>
      <c r="D431" s="147" t="s">
        <v>293</v>
      </c>
      <c r="E431" s="148" t="s">
        <v>458</v>
      </c>
      <c r="F431" s="148" t="s">
        <v>621</v>
      </c>
      <c r="G431" s="147" t="s">
        <v>218</v>
      </c>
      <c r="H431" s="147"/>
      <c r="I431" s="148"/>
      <c r="J431" s="149">
        <v>1050</v>
      </c>
      <c r="K431" s="149">
        <v>500</v>
      </c>
      <c r="L431" s="147" t="s">
        <v>16</v>
      </c>
      <c r="M431" s="146"/>
      <c r="N431" s="152">
        <v>735</v>
      </c>
      <c r="O431" s="148" t="s">
        <v>223</v>
      </c>
      <c r="P431" s="128">
        <f>IFERROR(VLOOKUP(L431,NiceHash!$S$3:$W$33,4,FALSE)*N431,0)</f>
        <v>0.69258877348499992</v>
      </c>
      <c r="Q431" s="121"/>
      <c r="R431" s="120"/>
      <c r="S431" s="128">
        <f>IFERROR(VLOOKUP(M431,NiceHash!$S$3:$W$33,4,FALSE)*Q431,0)</f>
        <v>0</v>
      </c>
      <c r="T431" s="132">
        <f t="shared" si="6"/>
        <v>0.69258877348499992</v>
      </c>
      <c r="U431" s="124"/>
      <c r="V431" s="136"/>
      <c r="X431" s="138"/>
      <c r="Y431" s="138" t="s">
        <v>624</v>
      </c>
      <c r="Z431" s="138">
        <v>16.2</v>
      </c>
    </row>
    <row r="432" spans="1:26" x14ac:dyDescent="0.25">
      <c r="A432" s="146" t="s">
        <v>833</v>
      </c>
      <c r="B432" s="147"/>
      <c r="C432" s="146" t="s">
        <v>285</v>
      </c>
      <c r="D432" s="147" t="s">
        <v>293</v>
      </c>
      <c r="E432" s="148" t="s">
        <v>458</v>
      </c>
      <c r="F432" s="148" t="s">
        <v>621</v>
      </c>
      <c r="G432" s="147"/>
      <c r="H432" s="147"/>
      <c r="I432" s="148"/>
      <c r="J432" s="149">
        <v>1020</v>
      </c>
      <c r="K432" s="149">
        <v>500</v>
      </c>
      <c r="L432" s="63" t="s">
        <v>25</v>
      </c>
      <c r="M432" s="146"/>
      <c r="N432" s="151">
        <v>1.9</v>
      </c>
      <c r="O432" s="148" t="s">
        <v>115</v>
      </c>
      <c r="P432" s="128">
        <f>IFERROR(VLOOKUP(L432,NiceHash!$S$3:$W$33,4,FALSE)*N432,0)</f>
        <v>0</v>
      </c>
      <c r="Q432" s="121"/>
      <c r="R432" s="123"/>
      <c r="S432" s="128">
        <f>IFERROR(VLOOKUP(M432,NiceHash!$S$3:$W$33,4,FALSE)*Q432,0)</f>
        <v>0</v>
      </c>
      <c r="T432" s="132">
        <f t="shared" si="6"/>
        <v>0</v>
      </c>
      <c r="U432" s="124">
        <v>270</v>
      </c>
      <c r="V432" s="136"/>
      <c r="X432" s="138"/>
      <c r="Y432" s="138"/>
      <c r="Z432" s="138"/>
    </row>
    <row r="433" spans="1:26" x14ac:dyDescent="0.25">
      <c r="A433" s="146" t="s">
        <v>833</v>
      </c>
      <c r="B433" s="147"/>
      <c r="C433" s="146" t="s">
        <v>285</v>
      </c>
      <c r="D433" s="147" t="s">
        <v>293</v>
      </c>
      <c r="E433" s="148" t="s">
        <v>458</v>
      </c>
      <c r="F433" s="148" t="s">
        <v>621</v>
      </c>
      <c r="G433" s="147"/>
      <c r="H433" s="147"/>
      <c r="I433" s="148"/>
      <c r="J433" s="149">
        <v>1020</v>
      </c>
      <c r="K433" s="149">
        <v>500</v>
      </c>
      <c r="L433" s="147" t="s">
        <v>28</v>
      </c>
      <c r="M433" s="146"/>
      <c r="N433" s="150">
        <v>0.8</v>
      </c>
      <c r="O433" s="148" t="s">
        <v>223</v>
      </c>
      <c r="P433" s="128">
        <f>IFERROR(VLOOKUP(L433,NiceHash!$S$3:$W$33,4,FALSE)*N433,0)</f>
        <v>0.4192295976</v>
      </c>
      <c r="Q433" s="121"/>
      <c r="R433" s="123"/>
      <c r="S433" s="128">
        <f>IFERROR(VLOOKUP(M433,NiceHash!$S$3:$W$33,4,FALSE)*Q433,0)</f>
        <v>0</v>
      </c>
      <c r="T433" s="132">
        <f t="shared" si="6"/>
        <v>0.4192295976</v>
      </c>
      <c r="U433" s="124">
        <v>120</v>
      </c>
      <c r="V433" s="136"/>
      <c r="X433" s="138"/>
      <c r="Y433" s="138"/>
      <c r="Z433" s="138"/>
    </row>
    <row r="434" spans="1:26" x14ac:dyDescent="0.25">
      <c r="A434" s="146" t="s">
        <v>833</v>
      </c>
      <c r="B434" s="147"/>
      <c r="C434" s="146" t="s">
        <v>285</v>
      </c>
      <c r="D434" s="147" t="s">
        <v>293</v>
      </c>
      <c r="E434" s="148" t="s">
        <v>458</v>
      </c>
      <c r="F434" s="148" t="s">
        <v>621</v>
      </c>
      <c r="G434" s="147"/>
      <c r="H434" s="147"/>
      <c r="I434" s="148"/>
      <c r="J434" s="149">
        <v>1020</v>
      </c>
      <c r="K434" s="149">
        <v>500</v>
      </c>
      <c r="L434" s="147" t="s">
        <v>771</v>
      </c>
      <c r="M434" s="146"/>
      <c r="N434" s="150">
        <v>0.8</v>
      </c>
      <c r="O434" s="148" t="s">
        <v>223</v>
      </c>
      <c r="P434" s="128">
        <f>IFERROR(VLOOKUP(L434,NiceHash!$S$3:$W$33,4,FALSE)*N434,0)</f>
        <v>1.1188068767999999</v>
      </c>
      <c r="Q434" s="121"/>
      <c r="R434" s="123"/>
      <c r="S434" s="128">
        <f>IFERROR(VLOOKUP(M434,NiceHash!$S$3:$W$33,4,FALSE)*Q434,0)</f>
        <v>0</v>
      </c>
      <c r="T434" s="132">
        <f t="shared" si="6"/>
        <v>1.1188068767999999</v>
      </c>
      <c r="U434" s="124">
        <v>120</v>
      </c>
      <c r="V434" s="136"/>
      <c r="X434" s="138"/>
      <c r="Y434" s="138"/>
      <c r="Z434" s="138"/>
    </row>
    <row r="435" spans="1:26" x14ac:dyDescent="0.25">
      <c r="A435" s="146" t="s">
        <v>833</v>
      </c>
      <c r="B435" s="147"/>
      <c r="C435" s="146" t="s">
        <v>285</v>
      </c>
      <c r="D435" s="147" t="s">
        <v>293</v>
      </c>
      <c r="E435" s="148" t="s">
        <v>458</v>
      </c>
      <c r="F435" s="148" t="s">
        <v>621</v>
      </c>
      <c r="G435" s="147"/>
      <c r="H435" s="147"/>
      <c r="I435" s="148"/>
      <c r="J435" s="149">
        <v>1020</v>
      </c>
      <c r="K435" s="149">
        <v>500</v>
      </c>
      <c r="L435" s="147" t="s">
        <v>30</v>
      </c>
      <c r="M435" s="146"/>
      <c r="N435" s="152">
        <v>455</v>
      </c>
      <c r="O435" s="148" t="s">
        <v>654</v>
      </c>
      <c r="P435" s="128">
        <f>IFERROR(VLOOKUP(L435,NiceHash!$S$3:$W$33,4,FALSE)*N435,0)</f>
        <v>1.2858689024999999</v>
      </c>
      <c r="Q435" s="121"/>
      <c r="R435" s="123"/>
      <c r="S435" s="128">
        <f>IFERROR(VLOOKUP(M435,NiceHash!$S$3:$W$33,4,FALSE)*Q435,0)</f>
        <v>0</v>
      </c>
      <c r="T435" s="132">
        <f t="shared" si="6"/>
        <v>1.2858689024999999</v>
      </c>
      <c r="U435" s="124">
        <v>200</v>
      </c>
      <c r="V435" s="136"/>
      <c r="X435" s="138"/>
      <c r="Y435" s="138"/>
      <c r="Z435" s="138"/>
    </row>
    <row r="436" spans="1:26" x14ac:dyDescent="0.25">
      <c r="A436" s="146" t="s">
        <v>833</v>
      </c>
      <c r="B436" s="147"/>
      <c r="C436" s="146" t="s">
        <v>285</v>
      </c>
      <c r="D436" s="147" t="s">
        <v>293</v>
      </c>
      <c r="E436" s="148" t="s">
        <v>458</v>
      </c>
      <c r="F436" s="148" t="s">
        <v>621</v>
      </c>
      <c r="G436" s="147"/>
      <c r="H436" s="147"/>
      <c r="I436" s="148"/>
      <c r="J436" s="149">
        <v>1020</v>
      </c>
      <c r="K436" s="149">
        <v>500</v>
      </c>
      <c r="L436" s="147" t="s">
        <v>131</v>
      </c>
      <c r="M436" s="146"/>
      <c r="N436" s="154">
        <v>28.2</v>
      </c>
      <c r="O436" s="148" t="s">
        <v>232</v>
      </c>
      <c r="P436" s="128">
        <f>IFERROR(VLOOKUP(L436,NiceHash!$S$3:$W$33,4,FALSE)*N436,0)</f>
        <v>1.1612789046000001</v>
      </c>
      <c r="Q436" s="121"/>
      <c r="R436" s="123"/>
      <c r="S436" s="128">
        <f>IFERROR(VLOOKUP(M436,NiceHash!$S$3:$W$33,4,FALSE)*Q436,0)</f>
        <v>0</v>
      </c>
      <c r="T436" s="132">
        <f t="shared" si="6"/>
        <v>1.1612789046000001</v>
      </c>
      <c r="U436" s="124">
        <v>180</v>
      </c>
      <c r="V436" s="136"/>
      <c r="X436" s="138"/>
      <c r="Y436" s="138"/>
      <c r="Z436" s="138"/>
    </row>
    <row r="437" spans="1:26" x14ac:dyDescent="0.25">
      <c r="A437" s="146" t="s">
        <v>833</v>
      </c>
      <c r="B437" s="147"/>
      <c r="C437" s="146" t="s">
        <v>285</v>
      </c>
      <c r="D437" s="147" t="s">
        <v>293</v>
      </c>
      <c r="E437" s="148" t="s">
        <v>458</v>
      </c>
      <c r="F437" s="148" t="s">
        <v>621</v>
      </c>
      <c r="G437" s="147"/>
      <c r="H437" s="147"/>
      <c r="I437" s="148"/>
      <c r="J437" s="149">
        <v>1020</v>
      </c>
      <c r="K437" s="149">
        <v>500</v>
      </c>
      <c r="L437" s="147" t="s">
        <v>133</v>
      </c>
      <c r="M437" s="146"/>
      <c r="N437" s="154">
        <v>17.399999999999999</v>
      </c>
      <c r="O437" s="148" t="s">
        <v>232</v>
      </c>
      <c r="P437" s="128">
        <f>IFERROR(VLOOKUP(L437,NiceHash!$S$3:$W$33,4,FALSE)*N437,0)</f>
        <v>0</v>
      </c>
      <c r="Q437" s="121"/>
      <c r="R437" s="123"/>
      <c r="S437" s="128">
        <f>IFERROR(VLOOKUP(M437,NiceHash!$S$3:$W$33,4,FALSE)*Q437,0)</f>
        <v>0</v>
      </c>
      <c r="T437" s="132">
        <f t="shared" si="6"/>
        <v>0</v>
      </c>
      <c r="U437" s="124">
        <v>180</v>
      </c>
      <c r="V437" s="136"/>
      <c r="X437" s="138"/>
      <c r="Y437" s="138"/>
      <c r="Z437" s="138"/>
    </row>
    <row r="438" spans="1:26" x14ac:dyDescent="0.25">
      <c r="A438" s="146" t="s">
        <v>833</v>
      </c>
      <c r="B438" s="147"/>
      <c r="C438" s="146" t="s">
        <v>285</v>
      </c>
      <c r="D438" s="147" t="s">
        <v>293</v>
      </c>
      <c r="E438" s="148" t="s">
        <v>458</v>
      </c>
      <c r="F438" s="148" t="s">
        <v>621</v>
      </c>
      <c r="G438" s="147"/>
      <c r="H438" s="147"/>
      <c r="I438" s="148"/>
      <c r="J438" s="149">
        <v>1020</v>
      </c>
      <c r="K438" s="149">
        <v>500</v>
      </c>
      <c r="L438" s="147" t="s">
        <v>22</v>
      </c>
      <c r="M438" s="146"/>
      <c r="N438" s="151">
        <v>14.2</v>
      </c>
      <c r="O438" s="148" t="s">
        <v>232</v>
      </c>
      <c r="P438" s="128">
        <f>IFERROR(VLOOKUP(L438,NiceHash!$S$3:$W$33,4,FALSE)*N438,0)</f>
        <v>0.41438665599660002</v>
      </c>
      <c r="Q438" s="121"/>
      <c r="R438" s="123"/>
      <c r="S438" s="128">
        <f>IFERROR(VLOOKUP(M438,NiceHash!$S$3:$W$33,4,FALSE)*Q438,0)</f>
        <v>0</v>
      </c>
      <c r="T438" s="132">
        <f t="shared" si="6"/>
        <v>0.41438665599660002</v>
      </c>
      <c r="U438" s="124">
        <v>190</v>
      </c>
      <c r="V438" s="136"/>
      <c r="X438" s="138"/>
      <c r="Y438" s="138"/>
      <c r="Z438" s="138"/>
    </row>
    <row r="439" spans="1:26" x14ac:dyDescent="0.25">
      <c r="A439" s="146" t="s">
        <v>833</v>
      </c>
      <c r="B439" s="147"/>
      <c r="C439" s="146" t="s">
        <v>285</v>
      </c>
      <c r="D439" s="147" t="s">
        <v>293</v>
      </c>
      <c r="E439" s="148" t="s">
        <v>458</v>
      </c>
      <c r="F439" s="148" t="s">
        <v>621</v>
      </c>
      <c r="G439" s="147"/>
      <c r="H439" s="147"/>
      <c r="I439" s="148"/>
      <c r="J439" s="149">
        <v>1020</v>
      </c>
      <c r="K439" s="149">
        <v>500</v>
      </c>
      <c r="L439" s="147" t="s">
        <v>16</v>
      </c>
      <c r="M439" s="146"/>
      <c r="N439" s="152">
        <v>1250</v>
      </c>
      <c r="O439" s="148" t="s">
        <v>223</v>
      </c>
      <c r="P439" s="128">
        <f>IFERROR(VLOOKUP(L439,NiceHash!$S$3:$W$33,4,FALSE)*N439,0)</f>
        <v>1.17787206375</v>
      </c>
      <c r="Q439" s="121"/>
      <c r="R439" s="123"/>
      <c r="S439" s="128">
        <f>IFERROR(VLOOKUP(M439,NiceHash!$S$3:$W$33,4,FALSE)*Q439,0)</f>
        <v>0</v>
      </c>
      <c r="T439" s="132">
        <f t="shared" si="6"/>
        <v>1.17787206375</v>
      </c>
      <c r="U439" s="124">
        <v>270</v>
      </c>
      <c r="V439" s="136"/>
      <c r="X439" s="138"/>
      <c r="Y439" s="138"/>
      <c r="Z439" s="138"/>
    </row>
    <row r="440" spans="1:26" x14ac:dyDescent="0.25">
      <c r="A440" s="146" t="s">
        <v>833</v>
      </c>
      <c r="B440" s="147"/>
      <c r="C440" s="146" t="s">
        <v>285</v>
      </c>
      <c r="D440" s="147" t="s">
        <v>293</v>
      </c>
      <c r="E440" s="148" t="s">
        <v>458</v>
      </c>
      <c r="F440" s="148" t="s">
        <v>621</v>
      </c>
      <c r="G440" s="147"/>
      <c r="H440" s="147"/>
      <c r="I440" s="148"/>
      <c r="J440" s="149">
        <v>1020</v>
      </c>
      <c r="K440" s="149">
        <v>500</v>
      </c>
      <c r="L440" s="147" t="s">
        <v>15</v>
      </c>
      <c r="M440" s="146"/>
      <c r="N440" s="154">
        <v>20</v>
      </c>
      <c r="O440" s="148" t="s">
        <v>232</v>
      </c>
      <c r="P440" s="128">
        <f>IFERROR(VLOOKUP(L440,NiceHash!$S$3:$W$33,4,FALSE)*N440,0)</f>
        <v>2.5434769499999999E-2</v>
      </c>
      <c r="Q440" s="121"/>
      <c r="R440" s="123"/>
      <c r="S440" s="128">
        <f>IFERROR(VLOOKUP(M440,NiceHash!$S$3:$W$33,4,FALSE)*Q440,0)</f>
        <v>0</v>
      </c>
      <c r="T440" s="132">
        <f t="shared" si="6"/>
        <v>2.5434769499999999E-2</v>
      </c>
      <c r="U440" s="124">
        <v>190</v>
      </c>
      <c r="V440" s="136"/>
      <c r="X440" s="138"/>
      <c r="Y440" s="138"/>
      <c r="Z440" s="138"/>
    </row>
    <row r="441" spans="1:26" x14ac:dyDescent="0.25">
      <c r="A441" s="146" t="s">
        <v>833</v>
      </c>
      <c r="B441" s="147"/>
      <c r="C441" s="146" t="s">
        <v>285</v>
      </c>
      <c r="D441" s="147" t="s">
        <v>293</v>
      </c>
      <c r="E441" s="148" t="s">
        <v>458</v>
      </c>
      <c r="F441" s="148" t="s">
        <v>621</v>
      </c>
      <c r="G441" s="147"/>
      <c r="H441" s="147"/>
      <c r="I441" s="148"/>
      <c r="J441" s="149">
        <v>1020</v>
      </c>
      <c r="K441" s="149">
        <v>500</v>
      </c>
      <c r="L441" s="147" t="s">
        <v>31</v>
      </c>
      <c r="M441" s="146"/>
      <c r="N441" s="152">
        <v>950</v>
      </c>
      <c r="O441" s="148" t="s">
        <v>232</v>
      </c>
      <c r="P441" s="128">
        <f>IFERROR(VLOOKUP(L441,NiceHash!$S$3:$W$33,4,FALSE)*N441,0)</f>
        <v>0.23856198884999996</v>
      </c>
      <c r="Q441" s="121"/>
      <c r="R441" s="123"/>
      <c r="S441" s="128">
        <f>IFERROR(VLOOKUP(M441,NiceHash!$S$3:$W$33,4,FALSE)*Q441,0)</f>
        <v>0</v>
      </c>
      <c r="T441" s="132">
        <f t="shared" si="6"/>
        <v>0.23856198884999996</v>
      </c>
      <c r="U441" s="124">
        <v>270</v>
      </c>
      <c r="V441" s="136"/>
      <c r="X441" s="138"/>
      <c r="Y441" s="138"/>
      <c r="Z441" s="138"/>
    </row>
    <row r="442" spans="1:26" x14ac:dyDescent="0.25">
      <c r="A442" s="146" t="s">
        <v>833</v>
      </c>
      <c r="B442" s="147"/>
      <c r="C442" s="146" t="s">
        <v>285</v>
      </c>
      <c r="D442" s="147" t="s">
        <v>293</v>
      </c>
      <c r="E442" s="148" t="s">
        <v>458</v>
      </c>
      <c r="F442" s="148" t="s">
        <v>621</v>
      </c>
      <c r="G442" s="147"/>
      <c r="H442" s="147"/>
      <c r="I442" s="148"/>
      <c r="J442" s="149">
        <v>1020</v>
      </c>
      <c r="K442" s="149">
        <v>500</v>
      </c>
      <c r="L442" s="147" t="s">
        <v>32</v>
      </c>
      <c r="M442" s="146"/>
      <c r="N442" s="151">
        <v>4.5</v>
      </c>
      <c r="O442" s="148" t="s">
        <v>232</v>
      </c>
      <c r="P442" s="128">
        <f>IFERROR(VLOOKUP(L442,NiceHash!$S$3:$W$33,4,FALSE)*N442,0)</f>
        <v>3.9968923499999996E-2</v>
      </c>
      <c r="Q442" s="121"/>
      <c r="R442" s="123"/>
      <c r="S442" s="128">
        <f>IFERROR(VLOOKUP(M442,NiceHash!$S$3:$W$33,4,FALSE)*Q442,0)</f>
        <v>0</v>
      </c>
      <c r="T442" s="132">
        <f t="shared" si="6"/>
        <v>3.9968923499999996E-2</v>
      </c>
      <c r="U442" s="124">
        <v>140</v>
      </c>
      <c r="V442" s="136"/>
      <c r="X442" s="138"/>
      <c r="Y442" s="138"/>
      <c r="Z442" s="138"/>
    </row>
    <row r="443" spans="1:26" x14ac:dyDescent="0.25">
      <c r="A443" s="146" t="s">
        <v>284</v>
      </c>
      <c r="B443" s="147" t="s">
        <v>311</v>
      </c>
      <c r="C443" s="146" t="s">
        <v>285</v>
      </c>
      <c r="D443" s="147" t="s">
        <v>293</v>
      </c>
      <c r="E443" s="148" t="s">
        <v>458</v>
      </c>
      <c r="F443" s="148" t="s">
        <v>136</v>
      </c>
      <c r="G443" s="147"/>
      <c r="H443" s="147"/>
      <c r="I443" s="148"/>
      <c r="J443" s="149">
        <v>1000</v>
      </c>
      <c r="K443" s="149">
        <v>500</v>
      </c>
      <c r="L443" s="147" t="s">
        <v>289</v>
      </c>
      <c r="M443" s="146"/>
      <c r="N443" s="150">
        <v>2.06</v>
      </c>
      <c r="O443" s="148" t="s">
        <v>115</v>
      </c>
      <c r="P443" s="128">
        <f>IFERROR(VLOOKUP(L443,NiceHash!$S$3:$W$33,4,FALSE)*N443,0)</f>
        <v>0.12475148849999999</v>
      </c>
      <c r="Q443" s="121"/>
      <c r="R443" s="120"/>
      <c r="S443" s="128">
        <f>IFERROR(VLOOKUP(M443,NiceHash!$S$3:$W$33,4,FALSE)*Q443,0)</f>
        <v>0</v>
      </c>
      <c r="T443" s="132">
        <f t="shared" si="6"/>
        <v>0.12475148849999999</v>
      </c>
      <c r="U443" s="124"/>
      <c r="V443" s="136"/>
      <c r="X443" s="138"/>
      <c r="Y443" s="138" t="s">
        <v>366</v>
      </c>
      <c r="Z443" s="138">
        <v>16.2</v>
      </c>
    </row>
    <row r="444" spans="1:26" x14ac:dyDescent="0.25">
      <c r="A444" s="146" t="s">
        <v>284</v>
      </c>
      <c r="B444" s="147" t="s">
        <v>311</v>
      </c>
      <c r="C444" s="146" t="s">
        <v>285</v>
      </c>
      <c r="D444" s="147" t="s">
        <v>293</v>
      </c>
      <c r="E444" s="148" t="s">
        <v>458</v>
      </c>
      <c r="F444" s="148" t="s">
        <v>136</v>
      </c>
      <c r="G444" s="147"/>
      <c r="H444" s="147"/>
      <c r="I444" s="148"/>
      <c r="J444" s="149">
        <v>1000</v>
      </c>
      <c r="K444" s="149">
        <v>500</v>
      </c>
      <c r="L444" s="147" t="s">
        <v>289</v>
      </c>
      <c r="M444" s="146"/>
      <c r="N444" s="150">
        <v>2.4</v>
      </c>
      <c r="O444" s="148" t="s">
        <v>115</v>
      </c>
      <c r="P444" s="128">
        <f>IFERROR(VLOOKUP(L444,NiceHash!$S$3:$W$33,4,FALSE)*N444,0)</f>
        <v>0.14534153999999999</v>
      </c>
      <c r="Q444" s="121"/>
      <c r="R444" s="120"/>
      <c r="S444" s="128">
        <f>IFERROR(VLOOKUP(M444,NiceHash!$S$3:$W$33,4,FALSE)*Q444,0)</f>
        <v>0</v>
      </c>
      <c r="T444" s="132">
        <f t="shared" si="6"/>
        <v>0.14534153999999999</v>
      </c>
      <c r="U444" s="124"/>
      <c r="V444" s="136"/>
      <c r="X444" s="138"/>
      <c r="Y444" s="138" t="s">
        <v>366</v>
      </c>
      <c r="Z444" s="138">
        <v>16.2</v>
      </c>
    </row>
    <row r="445" spans="1:26" x14ac:dyDescent="0.25">
      <c r="A445" s="146" t="s">
        <v>284</v>
      </c>
      <c r="B445" s="147" t="s">
        <v>311</v>
      </c>
      <c r="C445" s="146" t="s">
        <v>285</v>
      </c>
      <c r="D445" s="147" t="s">
        <v>293</v>
      </c>
      <c r="E445" s="148" t="s">
        <v>458</v>
      </c>
      <c r="F445" s="148" t="s">
        <v>136</v>
      </c>
      <c r="G445" s="147"/>
      <c r="H445" s="147"/>
      <c r="I445" s="148"/>
      <c r="J445" s="149">
        <v>933</v>
      </c>
      <c r="K445" s="149">
        <v>500</v>
      </c>
      <c r="L445" s="147" t="s">
        <v>289</v>
      </c>
      <c r="M445" s="146"/>
      <c r="N445" s="150">
        <v>2.5</v>
      </c>
      <c r="O445" s="148" t="s">
        <v>115</v>
      </c>
      <c r="P445" s="128">
        <f>IFERROR(VLOOKUP(L445,NiceHash!$S$3:$W$33,4,FALSE)*N445,0)</f>
        <v>0.15139743749999998</v>
      </c>
      <c r="Q445" s="121"/>
      <c r="R445" s="120"/>
      <c r="S445" s="128">
        <f>IFERROR(VLOOKUP(M445,NiceHash!$S$3:$W$33,4,FALSE)*Q445,0)</f>
        <v>0</v>
      </c>
      <c r="T445" s="132">
        <f t="shared" si="6"/>
        <v>0.15139743749999998</v>
      </c>
      <c r="U445" s="124"/>
      <c r="V445" s="136"/>
      <c r="X445" s="138"/>
      <c r="Y445" s="138" t="s">
        <v>624</v>
      </c>
      <c r="Z445" s="138">
        <v>16.2</v>
      </c>
    </row>
    <row r="446" spans="1:26" x14ac:dyDescent="0.25">
      <c r="A446" s="146" t="s">
        <v>284</v>
      </c>
      <c r="B446" s="147" t="s">
        <v>292</v>
      </c>
      <c r="C446" s="146" t="s">
        <v>285</v>
      </c>
      <c r="D446" s="147" t="s">
        <v>293</v>
      </c>
      <c r="E446" s="148" t="s">
        <v>458</v>
      </c>
      <c r="F446" s="148" t="s">
        <v>136</v>
      </c>
      <c r="G446" s="147"/>
      <c r="H446" s="147"/>
      <c r="I446" s="148"/>
      <c r="J446" s="149">
        <v>1000</v>
      </c>
      <c r="K446" s="149">
        <v>500</v>
      </c>
      <c r="L446" s="147" t="s">
        <v>289</v>
      </c>
      <c r="M446" s="146"/>
      <c r="N446" s="150">
        <v>2.9</v>
      </c>
      <c r="O446" s="148" t="s">
        <v>115</v>
      </c>
      <c r="P446" s="128">
        <f>IFERROR(VLOOKUP(L446,NiceHash!$S$3:$W$33,4,FALSE)*N446,0)</f>
        <v>0.17562102749999997</v>
      </c>
      <c r="Q446" s="121"/>
      <c r="R446" s="120"/>
      <c r="S446" s="128">
        <f>IFERROR(VLOOKUP(M446,NiceHash!$S$3:$W$33,4,FALSE)*Q446,0)</f>
        <v>0</v>
      </c>
      <c r="T446" s="132">
        <f t="shared" si="6"/>
        <v>0.17562102749999997</v>
      </c>
      <c r="U446" s="124"/>
      <c r="V446" s="136"/>
      <c r="X446" s="138"/>
      <c r="Y446" s="138" t="s">
        <v>623</v>
      </c>
      <c r="Z446" s="138" t="s">
        <v>358</v>
      </c>
    </row>
    <row r="447" spans="1:26" x14ac:dyDescent="0.25">
      <c r="A447" s="146" t="s">
        <v>284</v>
      </c>
      <c r="B447" s="147" t="s">
        <v>292</v>
      </c>
      <c r="C447" s="146" t="s">
        <v>285</v>
      </c>
      <c r="D447" s="147" t="s">
        <v>293</v>
      </c>
      <c r="E447" s="148" t="s">
        <v>458</v>
      </c>
      <c r="F447" s="148" t="s">
        <v>136</v>
      </c>
      <c r="G447" s="147"/>
      <c r="H447" s="147"/>
      <c r="I447" s="148"/>
      <c r="J447" s="149">
        <v>1000</v>
      </c>
      <c r="K447" s="149">
        <v>500</v>
      </c>
      <c r="L447" s="147" t="s">
        <v>289</v>
      </c>
      <c r="M447" s="146"/>
      <c r="N447" s="150">
        <v>2.06</v>
      </c>
      <c r="O447" s="148" t="s">
        <v>115</v>
      </c>
      <c r="P447" s="128">
        <f>IFERROR(VLOOKUP(L447,NiceHash!$S$3:$W$33,4,FALSE)*N447,0)</f>
        <v>0.12475148849999999</v>
      </c>
      <c r="Q447" s="121"/>
      <c r="R447" s="120"/>
      <c r="S447" s="128">
        <f>IFERROR(VLOOKUP(M447,NiceHash!$S$3:$W$33,4,FALSE)*Q447,0)</f>
        <v>0</v>
      </c>
      <c r="T447" s="132">
        <f t="shared" si="6"/>
        <v>0.12475148849999999</v>
      </c>
      <c r="U447" s="124"/>
      <c r="V447" s="136"/>
      <c r="X447" s="138"/>
      <c r="Y447" s="138" t="s">
        <v>627</v>
      </c>
      <c r="Z447" s="138" t="s">
        <v>628</v>
      </c>
    </row>
    <row r="448" spans="1:26" x14ac:dyDescent="0.25">
      <c r="A448" s="146" t="s">
        <v>284</v>
      </c>
      <c r="B448" s="147" t="s">
        <v>311</v>
      </c>
      <c r="C448" s="146" t="s">
        <v>285</v>
      </c>
      <c r="D448" s="147" t="s">
        <v>293</v>
      </c>
      <c r="E448" s="148" t="s">
        <v>458</v>
      </c>
      <c r="F448" s="148" t="s">
        <v>136</v>
      </c>
      <c r="G448" s="147"/>
      <c r="H448" s="147"/>
      <c r="I448" s="148"/>
      <c r="J448" s="149">
        <v>1000</v>
      </c>
      <c r="K448" s="149">
        <v>500</v>
      </c>
      <c r="L448" s="147" t="s">
        <v>323</v>
      </c>
      <c r="M448" s="146"/>
      <c r="N448" s="150">
        <v>4.4000000000000004</v>
      </c>
      <c r="O448" s="148" t="s">
        <v>115</v>
      </c>
      <c r="P448" s="128">
        <f>IFERROR(VLOOKUP(L448,NiceHash!$S$3:$W$33,4,FALSE)*N448,0)</f>
        <v>0</v>
      </c>
      <c r="Q448" s="121"/>
      <c r="R448" s="120"/>
      <c r="S448" s="128">
        <f>IFERROR(VLOOKUP(M448,NiceHash!$S$3:$W$33,4,FALSE)*Q448,0)</f>
        <v>0</v>
      </c>
      <c r="T448" s="132">
        <f t="shared" si="6"/>
        <v>0</v>
      </c>
      <c r="U448" s="124"/>
      <c r="V448" s="136"/>
      <c r="X448" s="138"/>
      <c r="Y448" s="138" t="s">
        <v>343</v>
      </c>
      <c r="Z448" s="138">
        <v>36966</v>
      </c>
    </row>
    <row r="449" spans="1:26" x14ac:dyDescent="0.25">
      <c r="A449" s="146" t="s">
        <v>284</v>
      </c>
      <c r="B449" s="147" t="s">
        <v>311</v>
      </c>
      <c r="C449" s="146" t="s">
        <v>285</v>
      </c>
      <c r="D449" s="147" t="s">
        <v>293</v>
      </c>
      <c r="E449" s="148" t="s">
        <v>458</v>
      </c>
      <c r="F449" s="148" t="s">
        <v>136</v>
      </c>
      <c r="G449" s="147"/>
      <c r="H449" s="147"/>
      <c r="I449" s="148"/>
      <c r="J449" s="149">
        <v>1000</v>
      </c>
      <c r="K449" s="149">
        <v>500</v>
      </c>
      <c r="L449" s="153" t="s">
        <v>131</v>
      </c>
      <c r="M449" s="147" t="s">
        <v>289</v>
      </c>
      <c r="N449" s="154">
        <v>28</v>
      </c>
      <c r="O449" s="148" t="s">
        <v>232</v>
      </c>
      <c r="P449" s="128">
        <f>IFERROR(VLOOKUP(L449,NiceHash!$S$3:$W$33,4,FALSE)*N449,0)</f>
        <v>1.153042884</v>
      </c>
      <c r="Q449" s="121">
        <v>1.6850000000000001</v>
      </c>
      <c r="R449" s="123" t="s">
        <v>115</v>
      </c>
      <c r="S449" s="128">
        <f>IFERROR(VLOOKUP(M449,NiceHash!$S$3:$W$33,4,FALSE)*Q449,0)</f>
        <v>0.10204187287499999</v>
      </c>
      <c r="T449" s="132">
        <f t="shared" si="6"/>
        <v>1.2550847568750001</v>
      </c>
      <c r="U449" s="124"/>
      <c r="V449" s="136"/>
      <c r="X449" s="138"/>
      <c r="Y449" s="138" t="s">
        <v>343</v>
      </c>
      <c r="Z449" s="138">
        <v>36997</v>
      </c>
    </row>
    <row r="450" spans="1:26" x14ac:dyDescent="0.25">
      <c r="A450" s="146" t="s">
        <v>284</v>
      </c>
      <c r="B450" s="147" t="s">
        <v>311</v>
      </c>
      <c r="C450" s="146" t="s">
        <v>285</v>
      </c>
      <c r="D450" s="147" t="s">
        <v>293</v>
      </c>
      <c r="E450" s="148" t="s">
        <v>458</v>
      </c>
      <c r="F450" s="148" t="s">
        <v>136</v>
      </c>
      <c r="G450" s="147"/>
      <c r="H450" s="147"/>
      <c r="I450" s="148"/>
      <c r="J450" s="149">
        <v>1000</v>
      </c>
      <c r="K450" s="149">
        <v>500</v>
      </c>
      <c r="L450" s="153" t="s">
        <v>131</v>
      </c>
      <c r="M450" s="147" t="s">
        <v>289</v>
      </c>
      <c r="N450" s="154">
        <v>28.8</v>
      </c>
      <c r="O450" s="148" t="s">
        <v>232</v>
      </c>
      <c r="P450" s="128">
        <f>IFERROR(VLOOKUP(L450,NiceHash!$S$3:$W$33,4,FALSE)*N450,0)</f>
        <v>1.1859869664</v>
      </c>
      <c r="Q450" s="121">
        <v>1.44</v>
      </c>
      <c r="R450" s="123" t="s">
        <v>115</v>
      </c>
      <c r="S450" s="128">
        <f>IFERROR(VLOOKUP(M450,NiceHash!$S$3:$W$33,4,FALSE)*Q450,0)</f>
        <v>8.7204923999999989E-2</v>
      </c>
      <c r="T450" s="132">
        <f t="shared" si="6"/>
        <v>1.2731918903999999</v>
      </c>
      <c r="U450" s="124"/>
      <c r="V450" s="136"/>
      <c r="X450" s="138"/>
      <c r="Y450" s="138" t="s">
        <v>343</v>
      </c>
      <c r="Z450" s="138">
        <v>36997</v>
      </c>
    </row>
    <row r="451" spans="1:26" x14ac:dyDescent="0.25">
      <c r="A451" s="146" t="s">
        <v>284</v>
      </c>
      <c r="B451" s="147" t="s">
        <v>311</v>
      </c>
      <c r="C451" s="146" t="s">
        <v>285</v>
      </c>
      <c r="D451" s="147" t="s">
        <v>293</v>
      </c>
      <c r="E451" s="148" t="s">
        <v>458</v>
      </c>
      <c r="F451" s="148" t="s">
        <v>136</v>
      </c>
      <c r="G451" s="147"/>
      <c r="H451" s="147"/>
      <c r="I451" s="148"/>
      <c r="J451" s="149">
        <v>1000</v>
      </c>
      <c r="K451" s="149">
        <v>500</v>
      </c>
      <c r="L451" s="153" t="s">
        <v>131</v>
      </c>
      <c r="M451" s="146"/>
      <c r="N451" s="154">
        <v>27.7</v>
      </c>
      <c r="O451" s="148" t="s">
        <v>232</v>
      </c>
      <c r="P451" s="128">
        <f>IFERROR(VLOOKUP(L451,NiceHash!$S$3:$W$33,4,FALSE)*N451,0)</f>
        <v>1.1406888531000001</v>
      </c>
      <c r="Q451" s="121"/>
      <c r="R451" s="120"/>
      <c r="S451" s="128">
        <f>IFERROR(VLOOKUP(M451,NiceHash!$S$3:$W$33,4,FALSE)*Q451,0)</f>
        <v>0</v>
      </c>
      <c r="T451" s="132">
        <f t="shared" ref="T451:T514" si="7">P451+S451</f>
        <v>1.1406888531000001</v>
      </c>
      <c r="U451" s="124"/>
      <c r="V451" s="136"/>
      <c r="X451" s="138"/>
      <c r="Y451" s="138" t="s">
        <v>366</v>
      </c>
      <c r="Z451" s="138">
        <v>16.2</v>
      </c>
    </row>
    <row r="452" spans="1:26" x14ac:dyDescent="0.25">
      <c r="A452" s="146" t="s">
        <v>284</v>
      </c>
      <c r="B452" s="147" t="s">
        <v>344</v>
      </c>
      <c r="C452" s="146" t="s">
        <v>285</v>
      </c>
      <c r="D452" s="147" t="s">
        <v>293</v>
      </c>
      <c r="E452" s="148" t="s">
        <v>458</v>
      </c>
      <c r="F452" s="148" t="s">
        <v>136</v>
      </c>
      <c r="G452" s="147"/>
      <c r="H452" s="147"/>
      <c r="I452" s="148"/>
      <c r="J452" s="149">
        <v>1100</v>
      </c>
      <c r="K452" s="149">
        <v>500</v>
      </c>
      <c r="L452" s="153" t="s">
        <v>131</v>
      </c>
      <c r="M452" s="146"/>
      <c r="N452" s="154">
        <v>28.5</v>
      </c>
      <c r="O452" s="148" t="s">
        <v>232</v>
      </c>
      <c r="P452" s="128">
        <f>IFERROR(VLOOKUP(L452,NiceHash!$S$3:$W$33,4,FALSE)*N452,0)</f>
        <v>1.1736329355000001</v>
      </c>
      <c r="Q452" s="121"/>
      <c r="R452" s="120"/>
      <c r="S452" s="128">
        <f>IFERROR(VLOOKUP(M452,NiceHash!$S$3:$W$33,4,FALSE)*Q452,0)</f>
        <v>0</v>
      </c>
      <c r="T452" s="132">
        <f t="shared" si="7"/>
        <v>1.1736329355000001</v>
      </c>
      <c r="U452" s="124"/>
      <c r="V452" s="136"/>
      <c r="X452" s="138"/>
      <c r="Y452" s="138" t="s">
        <v>320</v>
      </c>
      <c r="Z452" s="138" t="s">
        <v>387</v>
      </c>
    </row>
    <row r="453" spans="1:26" x14ac:dyDescent="0.25">
      <c r="A453" s="146" t="s">
        <v>284</v>
      </c>
      <c r="B453" s="147" t="s">
        <v>297</v>
      </c>
      <c r="C453" s="146" t="s">
        <v>285</v>
      </c>
      <c r="D453" s="147" t="s">
        <v>293</v>
      </c>
      <c r="E453" s="148" t="s">
        <v>458</v>
      </c>
      <c r="F453" s="148" t="s">
        <v>136</v>
      </c>
      <c r="G453" s="147"/>
      <c r="H453" s="147"/>
      <c r="I453" s="148"/>
      <c r="J453" s="149">
        <v>1100</v>
      </c>
      <c r="K453" s="149">
        <v>530</v>
      </c>
      <c r="L453" s="153" t="s">
        <v>131</v>
      </c>
      <c r="M453" s="146"/>
      <c r="N453" s="154">
        <v>33</v>
      </c>
      <c r="O453" s="148" t="s">
        <v>232</v>
      </c>
      <c r="P453" s="128">
        <f>IFERROR(VLOOKUP(L453,NiceHash!$S$3:$W$33,4,FALSE)*N453,0)</f>
        <v>1.3589433990000002</v>
      </c>
      <c r="Q453" s="121"/>
      <c r="R453" s="120"/>
      <c r="S453" s="128">
        <f>IFERROR(VLOOKUP(M453,NiceHash!$S$3:$W$33,4,FALSE)*Q453,0)</f>
        <v>0</v>
      </c>
      <c r="T453" s="132">
        <f t="shared" si="7"/>
        <v>1.3589433990000002</v>
      </c>
      <c r="U453" s="124"/>
      <c r="V453" s="136"/>
      <c r="X453" s="138"/>
      <c r="Y453" s="138" t="s">
        <v>312</v>
      </c>
      <c r="Z453" s="138" t="s">
        <v>348</v>
      </c>
    </row>
    <row r="454" spans="1:26" x14ac:dyDescent="0.25">
      <c r="A454" s="146" t="s">
        <v>284</v>
      </c>
      <c r="B454" s="147" t="s">
        <v>292</v>
      </c>
      <c r="C454" s="146" t="s">
        <v>285</v>
      </c>
      <c r="D454" s="147" t="s">
        <v>293</v>
      </c>
      <c r="E454" s="148" t="s">
        <v>458</v>
      </c>
      <c r="F454" s="148" t="s">
        <v>136</v>
      </c>
      <c r="G454" s="147"/>
      <c r="H454" s="147"/>
      <c r="I454" s="148"/>
      <c r="J454" s="149">
        <v>1100</v>
      </c>
      <c r="K454" s="149">
        <v>500</v>
      </c>
      <c r="L454" s="153" t="s">
        <v>131</v>
      </c>
      <c r="M454" s="146"/>
      <c r="N454" s="154">
        <v>30.1</v>
      </c>
      <c r="O454" s="148" t="s">
        <v>232</v>
      </c>
      <c r="P454" s="128">
        <f>IFERROR(VLOOKUP(L454,NiceHash!$S$3:$W$33,4,FALSE)*N454,0)</f>
        <v>1.2395211003000002</v>
      </c>
      <c r="Q454" s="121"/>
      <c r="R454" s="120"/>
      <c r="S454" s="128">
        <f>IFERROR(VLOOKUP(M454,NiceHash!$S$3:$W$33,4,FALSE)*Q454,0)</f>
        <v>0</v>
      </c>
      <c r="T454" s="132">
        <f t="shared" si="7"/>
        <v>1.2395211003000002</v>
      </c>
      <c r="U454" s="124"/>
      <c r="V454" s="136"/>
      <c r="X454" s="138"/>
      <c r="Y454" s="138" t="s">
        <v>625</v>
      </c>
      <c r="Z454" s="138" t="s">
        <v>626</v>
      </c>
    </row>
    <row r="455" spans="1:26" x14ac:dyDescent="0.25">
      <c r="A455" s="146" t="s">
        <v>284</v>
      </c>
      <c r="B455" s="147" t="s">
        <v>292</v>
      </c>
      <c r="C455" s="146" t="s">
        <v>285</v>
      </c>
      <c r="D455" s="147" t="s">
        <v>293</v>
      </c>
      <c r="E455" s="148" t="s">
        <v>458</v>
      </c>
      <c r="F455" s="148" t="s">
        <v>136</v>
      </c>
      <c r="G455" s="147"/>
      <c r="H455" s="147"/>
      <c r="I455" s="148"/>
      <c r="J455" s="149">
        <v>1000</v>
      </c>
      <c r="K455" s="149">
        <v>500</v>
      </c>
      <c r="L455" s="153" t="s">
        <v>131</v>
      </c>
      <c r="M455" s="146"/>
      <c r="N455" s="154">
        <v>26</v>
      </c>
      <c r="O455" s="148" t="s">
        <v>232</v>
      </c>
      <c r="P455" s="128">
        <f>IFERROR(VLOOKUP(L455,NiceHash!$S$3:$W$33,4,FALSE)*N455,0)</f>
        <v>1.0706826780000001</v>
      </c>
      <c r="Q455" s="121"/>
      <c r="R455" s="120"/>
      <c r="S455" s="128">
        <f>IFERROR(VLOOKUP(M455,NiceHash!$S$3:$W$33,4,FALSE)*Q455,0)</f>
        <v>0</v>
      </c>
      <c r="T455" s="132">
        <f t="shared" si="7"/>
        <v>1.0706826780000001</v>
      </c>
      <c r="U455" s="124"/>
      <c r="V455" s="136"/>
      <c r="X455" s="138"/>
      <c r="Y455" s="138" t="s">
        <v>452</v>
      </c>
      <c r="Z455" s="138" t="s">
        <v>358</v>
      </c>
    </row>
    <row r="456" spans="1:26" x14ac:dyDescent="0.25">
      <c r="A456" s="146" t="s">
        <v>284</v>
      </c>
      <c r="B456" s="147" t="s">
        <v>311</v>
      </c>
      <c r="C456" s="146" t="s">
        <v>285</v>
      </c>
      <c r="D456" s="147" t="s">
        <v>293</v>
      </c>
      <c r="E456" s="148" t="s">
        <v>458</v>
      </c>
      <c r="F456" s="148" t="s">
        <v>136</v>
      </c>
      <c r="G456" s="147"/>
      <c r="H456" s="147"/>
      <c r="I456" s="148"/>
      <c r="J456" s="149">
        <v>1000</v>
      </c>
      <c r="K456" s="149">
        <v>500</v>
      </c>
      <c r="L456" s="147" t="s">
        <v>133</v>
      </c>
      <c r="M456" s="146"/>
      <c r="N456" s="154">
        <v>35</v>
      </c>
      <c r="O456" s="148" t="s">
        <v>232</v>
      </c>
      <c r="P456" s="128">
        <f>IFERROR(VLOOKUP(L456,NiceHash!$S$3:$W$33,4,FALSE)*N456,0)</f>
        <v>0</v>
      </c>
      <c r="Q456" s="121"/>
      <c r="R456" s="120"/>
      <c r="S456" s="128">
        <f>IFERROR(VLOOKUP(M456,NiceHash!$S$3:$W$33,4,FALSE)*Q456,0)</f>
        <v>0</v>
      </c>
      <c r="T456" s="132">
        <f t="shared" si="7"/>
        <v>0</v>
      </c>
      <c r="U456" s="124"/>
      <c r="V456" s="136"/>
      <c r="X456" s="138"/>
      <c r="Y456" s="138" t="s">
        <v>343</v>
      </c>
      <c r="Z456" s="138">
        <v>16.2</v>
      </c>
    </row>
    <row r="457" spans="1:26" x14ac:dyDescent="0.25">
      <c r="A457" s="146" t="s">
        <v>284</v>
      </c>
      <c r="B457" s="147" t="s">
        <v>311</v>
      </c>
      <c r="C457" s="146" t="s">
        <v>285</v>
      </c>
      <c r="D457" s="147" t="s">
        <v>293</v>
      </c>
      <c r="E457" s="148" t="s">
        <v>458</v>
      </c>
      <c r="F457" s="148" t="s">
        <v>136</v>
      </c>
      <c r="G457" s="147"/>
      <c r="H457" s="147"/>
      <c r="I457" s="148"/>
      <c r="J457" s="149">
        <v>1000</v>
      </c>
      <c r="K457" s="149">
        <v>500</v>
      </c>
      <c r="L457" s="147" t="s">
        <v>13</v>
      </c>
      <c r="M457" s="146"/>
      <c r="N457" s="150">
        <v>0.626</v>
      </c>
      <c r="O457" s="148" t="s">
        <v>115</v>
      </c>
      <c r="P457" s="128">
        <f>IFERROR(VLOOKUP(L457,NiceHash!$S$3:$W$33,4,FALSE)*N457,0)</f>
        <v>0.8597969481779999</v>
      </c>
      <c r="Q457" s="121"/>
      <c r="R457" s="120"/>
      <c r="S457" s="128">
        <f>IFERROR(VLOOKUP(M457,NiceHash!$S$3:$W$33,4,FALSE)*Q457,0)</f>
        <v>0</v>
      </c>
      <c r="T457" s="132">
        <f t="shared" si="7"/>
        <v>0.8597969481779999</v>
      </c>
      <c r="U457" s="124"/>
      <c r="V457" s="136"/>
      <c r="X457" s="138"/>
      <c r="Y457" s="138" t="s">
        <v>343</v>
      </c>
      <c r="Z457" s="138">
        <v>16.2</v>
      </c>
    </row>
    <row r="458" spans="1:26" x14ac:dyDescent="0.25">
      <c r="A458" s="146" t="s">
        <v>284</v>
      </c>
      <c r="B458" s="147" t="s">
        <v>311</v>
      </c>
      <c r="C458" s="146" t="s">
        <v>285</v>
      </c>
      <c r="D458" s="147" t="s">
        <v>293</v>
      </c>
      <c r="E458" s="148" t="s">
        <v>458</v>
      </c>
      <c r="F458" s="148" t="s">
        <v>136</v>
      </c>
      <c r="G458" s="147"/>
      <c r="H458" s="147"/>
      <c r="I458" s="148"/>
      <c r="J458" s="149">
        <v>1000</v>
      </c>
      <c r="K458" s="149">
        <v>500</v>
      </c>
      <c r="L458" s="147" t="s">
        <v>22</v>
      </c>
      <c r="M458" s="146"/>
      <c r="N458" s="151">
        <v>17</v>
      </c>
      <c r="O458" s="148" t="s">
        <v>232</v>
      </c>
      <c r="P458" s="128">
        <f>IFERROR(VLOOKUP(L458,NiceHash!$S$3:$W$33,4,FALSE)*N458,0)</f>
        <v>0.49609670084100005</v>
      </c>
      <c r="Q458" s="121"/>
      <c r="R458" s="120"/>
      <c r="S458" s="128">
        <f>IFERROR(VLOOKUP(M458,NiceHash!$S$3:$W$33,4,FALSE)*Q458,0)</f>
        <v>0</v>
      </c>
      <c r="T458" s="132">
        <f t="shared" si="7"/>
        <v>0.49609670084100005</v>
      </c>
      <c r="U458" s="124"/>
      <c r="V458" s="136"/>
      <c r="X458" s="138"/>
      <c r="Y458" s="138" t="s">
        <v>343</v>
      </c>
      <c r="Z458" s="138">
        <v>36966</v>
      </c>
    </row>
    <row r="459" spans="1:26" x14ac:dyDescent="0.25">
      <c r="A459" s="146" t="s">
        <v>284</v>
      </c>
      <c r="B459" s="147" t="s">
        <v>311</v>
      </c>
      <c r="C459" s="146" t="s">
        <v>285</v>
      </c>
      <c r="D459" s="147" t="s">
        <v>293</v>
      </c>
      <c r="E459" s="148" t="s">
        <v>458</v>
      </c>
      <c r="F459" s="148" t="s">
        <v>136</v>
      </c>
      <c r="G459" s="147"/>
      <c r="H459" s="147"/>
      <c r="I459" s="148"/>
      <c r="J459" s="149">
        <v>1000</v>
      </c>
      <c r="K459" s="149">
        <v>500</v>
      </c>
      <c r="L459" s="147" t="s">
        <v>16</v>
      </c>
      <c r="M459" s="146"/>
      <c r="N459" s="152">
        <v>700</v>
      </c>
      <c r="O459" s="148" t="s">
        <v>223</v>
      </c>
      <c r="P459" s="128">
        <f>IFERROR(VLOOKUP(L459,NiceHash!$S$3:$W$33,4,FALSE)*N459,0)</f>
        <v>0.65960835569999998</v>
      </c>
      <c r="Q459" s="121"/>
      <c r="R459" s="120"/>
      <c r="S459" s="128">
        <f>IFERROR(VLOOKUP(M459,NiceHash!$S$3:$W$33,4,FALSE)*Q459,0)</f>
        <v>0</v>
      </c>
      <c r="T459" s="132">
        <f t="shared" si="7"/>
        <v>0.65960835569999998</v>
      </c>
      <c r="U459" s="124"/>
      <c r="V459" s="136"/>
      <c r="X459" s="138"/>
      <c r="Y459" s="138" t="s">
        <v>624</v>
      </c>
      <c r="Z459" s="138">
        <v>16.2</v>
      </c>
    </row>
    <row r="460" spans="1:26" x14ac:dyDescent="0.25">
      <c r="A460" s="146" t="s">
        <v>284</v>
      </c>
      <c r="B460" s="147" t="s">
        <v>311</v>
      </c>
      <c r="C460" s="146" t="s">
        <v>285</v>
      </c>
      <c r="D460" s="147" t="s">
        <v>293</v>
      </c>
      <c r="E460" s="148" t="s">
        <v>458</v>
      </c>
      <c r="F460" s="148" t="s">
        <v>136</v>
      </c>
      <c r="G460" s="147"/>
      <c r="H460" s="147"/>
      <c r="I460" s="148"/>
      <c r="J460" s="149">
        <v>1000</v>
      </c>
      <c r="K460" s="149">
        <v>500</v>
      </c>
      <c r="L460" s="147" t="s">
        <v>15</v>
      </c>
      <c r="M460" s="146"/>
      <c r="N460" s="154">
        <v>15.3</v>
      </c>
      <c r="O460" s="148" t="s">
        <v>232</v>
      </c>
      <c r="P460" s="128">
        <f>IFERROR(VLOOKUP(L460,NiceHash!$S$3:$W$33,4,FALSE)*N460,0)</f>
        <v>1.9457598667499999E-2</v>
      </c>
      <c r="Q460" s="121"/>
      <c r="R460" s="120"/>
      <c r="S460" s="128">
        <f>IFERROR(VLOOKUP(M460,NiceHash!$S$3:$W$33,4,FALSE)*Q460,0)</f>
        <v>0</v>
      </c>
      <c r="T460" s="132">
        <f t="shared" si="7"/>
        <v>1.9457598667499999E-2</v>
      </c>
      <c r="U460" s="124"/>
      <c r="V460" s="136"/>
      <c r="X460" s="138"/>
      <c r="Y460" s="138" t="s">
        <v>343</v>
      </c>
      <c r="Z460" s="138">
        <v>36966</v>
      </c>
    </row>
    <row r="461" spans="1:26" x14ac:dyDescent="0.25">
      <c r="A461" s="146" t="s">
        <v>284</v>
      </c>
      <c r="B461" s="147" t="s">
        <v>311</v>
      </c>
      <c r="C461" s="146" t="s">
        <v>285</v>
      </c>
      <c r="D461" s="147" t="s">
        <v>293</v>
      </c>
      <c r="E461" s="148" t="s">
        <v>458</v>
      </c>
      <c r="F461" s="148" t="s">
        <v>136</v>
      </c>
      <c r="G461" s="147"/>
      <c r="H461" s="147"/>
      <c r="I461" s="148"/>
      <c r="J461" s="149">
        <v>1000</v>
      </c>
      <c r="K461" s="149">
        <v>500</v>
      </c>
      <c r="L461" s="147" t="s">
        <v>20</v>
      </c>
      <c r="M461" s="146"/>
      <c r="N461" s="154">
        <v>14.4</v>
      </c>
      <c r="O461" s="148" t="s">
        <v>232</v>
      </c>
      <c r="P461" s="128">
        <f>IFERROR(VLOOKUP(L461,NiceHash!$S$3:$W$33,4,FALSE)*N461,0)</f>
        <v>8.0809896239999995E-3</v>
      </c>
      <c r="Q461" s="121"/>
      <c r="R461" s="120"/>
      <c r="S461" s="128">
        <f>IFERROR(VLOOKUP(M461,NiceHash!$S$3:$W$33,4,FALSE)*Q461,0)</f>
        <v>0</v>
      </c>
      <c r="T461" s="132">
        <f t="shared" si="7"/>
        <v>8.0809896239999995E-3</v>
      </c>
      <c r="U461" s="124"/>
      <c r="V461" s="136"/>
      <c r="X461" s="138"/>
      <c r="Y461" s="138" t="s">
        <v>624</v>
      </c>
      <c r="Z461" s="138">
        <v>16.2</v>
      </c>
    </row>
    <row r="462" spans="1:26" x14ac:dyDescent="0.25">
      <c r="A462" s="146" t="s">
        <v>284</v>
      </c>
      <c r="B462" s="147" t="s">
        <v>311</v>
      </c>
      <c r="C462" s="146" t="s">
        <v>285</v>
      </c>
      <c r="D462" s="147" t="s">
        <v>293</v>
      </c>
      <c r="E462" s="148" t="s">
        <v>458</v>
      </c>
      <c r="F462" s="148" t="s">
        <v>136</v>
      </c>
      <c r="G462" s="147"/>
      <c r="H462" s="147"/>
      <c r="I462" s="148"/>
      <c r="J462" s="149">
        <v>1000</v>
      </c>
      <c r="K462" s="149">
        <v>500</v>
      </c>
      <c r="L462" s="147" t="s">
        <v>20</v>
      </c>
      <c r="M462" s="146"/>
      <c r="N462" s="154">
        <v>25.6</v>
      </c>
      <c r="O462" s="148" t="s">
        <v>232</v>
      </c>
      <c r="P462" s="128">
        <f>IFERROR(VLOOKUP(L462,NiceHash!$S$3:$W$33,4,FALSE)*N462,0)</f>
        <v>1.4366203776000001E-2</v>
      </c>
      <c r="Q462" s="121"/>
      <c r="R462" s="120"/>
      <c r="S462" s="128">
        <f>IFERROR(VLOOKUP(M462,NiceHash!$S$3:$W$33,4,FALSE)*Q462,0)</f>
        <v>0</v>
      </c>
      <c r="T462" s="132">
        <f t="shared" si="7"/>
        <v>1.4366203776000001E-2</v>
      </c>
      <c r="U462" s="124"/>
      <c r="V462" s="136"/>
      <c r="X462" s="138"/>
      <c r="Y462" s="138" t="s">
        <v>624</v>
      </c>
      <c r="Z462" s="138">
        <v>36966</v>
      </c>
    </row>
    <row r="463" spans="1:26" x14ac:dyDescent="0.25">
      <c r="A463" s="146" t="s">
        <v>284</v>
      </c>
      <c r="B463" s="147" t="s">
        <v>311</v>
      </c>
      <c r="C463" s="146" t="s">
        <v>285</v>
      </c>
      <c r="D463" s="147" t="s">
        <v>293</v>
      </c>
      <c r="E463" s="148" t="s">
        <v>458</v>
      </c>
      <c r="F463" s="148" t="s">
        <v>136</v>
      </c>
      <c r="G463" s="147"/>
      <c r="H463" s="147"/>
      <c r="I463" s="148"/>
      <c r="J463" s="149">
        <v>1000</v>
      </c>
      <c r="K463" s="149">
        <v>500</v>
      </c>
      <c r="L463" s="147" t="s">
        <v>19</v>
      </c>
      <c r="M463" s="146"/>
      <c r="N463" s="154">
        <v>15.8</v>
      </c>
      <c r="O463" s="148" t="s">
        <v>232</v>
      </c>
      <c r="P463" s="128">
        <f>IFERROR(VLOOKUP(L463,NiceHash!$S$3:$W$33,4,FALSE)*N463,0)</f>
        <v>1.6342687229399997E-2</v>
      </c>
      <c r="Q463" s="121"/>
      <c r="R463" s="120"/>
      <c r="S463" s="128">
        <f>IFERROR(VLOOKUP(M463,NiceHash!$S$3:$W$33,4,FALSE)*Q463,0)</f>
        <v>0</v>
      </c>
      <c r="T463" s="132">
        <f t="shared" si="7"/>
        <v>1.6342687229399997E-2</v>
      </c>
      <c r="U463" s="124"/>
      <c r="V463" s="136"/>
      <c r="X463" s="138"/>
      <c r="Y463" s="138" t="s">
        <v>343</v>
      </c>
      <c r="Z463" s="138">
        <v>16.2</v>
      </c>
    </row>
    <row r="464" spans="1:26" x14ac:dyDescent="0.25">
      <c r="A464" s="146" t="s">
        <v>284</v>
      </c>
      <c r="B464" s="147" t="s">
        <v>311</v>
      </c>
      <c r="C464" s="146" t="s">
        <v>285</v>
      </c>
      <c r="D464" s="147" t="s">
        <v>293</v>
      </c>
      <c r="E464" s="148" t="s">
        <v>458</v>
      </c>
      <c r="F464" s="148" t="s">
        <v>136</v>
      </c>
      <c r="G464" s="147"/>
      <c r="H464" s="147"/>
      <c r="I464" s="148"/>
      <c r="J464" s="149">
        <v>1000</v>
      </c>
      <c r="K464" s="149">
        <v>500</v>
      </c>
      <c r="L464" s="147" t="s">
        <v>19</v>
      </c>
      <c r="M464" s="146"/>
      <c r="N464" s="154">
        <v>21.8</v>
      </c>
      <c r="O464" s="148" t="s">
        <v>232</v>
      </c>
      <c r="P464" s="128">
        <f>IFERROR(VLOOKUP(L464,NiceHash!$S$3:$W$33,4,FALSE)*N464,0)</f>
        <v>2.2548770987399998E-2</v>
      </c>
      <c r="Q464" s="121"/>
      <c r="R464" s="120"/>
      <c r="S464" s="128">
        <f>IFERROR(VLOOKUP(M464,NiceHash!$S$3:$W$33,4,FALSE)*Q464,0)</f>
        <v>0</v>
      </c>
      <c r="T464" s="132">
        <f t="shared" si="7"/>
        <v>2.2548770987399998E-2</v>
      </c>
      <c r="U464" s="124"/>
      <c r="V464" s="136"/>
      <c r="X464" s="138"/>
      <c r="Y464" s="138" t="s">
        <v>343</v>
      </c>
      <c r="Z464" s="138">
        <v>36966</v>
      </c>
    </row>
    <row r="465" spans="1:26" x14ac:dyDescent="0.25">
      <c r="A465" s="146" t="s">
        <v>284</v>
      </c>
      <c r="B465" s="147" t="s">
        <v>311</v>
      </c>
      <c r="C465" s="146" t="s">
        <v>285</v>
      </c>
      <c r="D465" s="147" t="s">
        <v>293</v>
      </c>
      <c r="E465" s="148" t="s">
        <v>458</v>
      </c>
      <c r="F465" s="148" t="s">
        <v>136</v>
      </c>
      <c r="G465" s="147"/>
      <c r="H465" s="147"/>
      <c r="I465" s="148"/>
      <c r="J465" s="149">
        <v>1000</v>
      </c>
      <c r="K465" s="149">
        <v>500</v>
      </c>
      <c r="L465" s="147" t="s">
        <v>11</v>
      </c>
      <c r="M465" s="146"/>
      <c r="N465" s="151">
        <v>19</v>
      </c>
      <c r="O465" s="148" t="s">
        <v>232</v>
      </c>
      <c r="P465" s="128">
        <f>IFERROR(VLOOKUP(L465,NiceHash!$S$3:$W$33,4,FALSE)*N465,0)</f>
        <v>2.7614892599999996E-3</v>
      </c>
      <c r="Q465" s="121"/>
      <c r="R465" s="120"/>
      <c r="S465" s="128">
        <f>IFERROR(VLOOKUP(M465,NiceHash!$S$3:$W$33,4,FALSE)*Q465,0)</f>
        <v>0</v>
      </c>
      <c r="T465" s="132">
        <f t="shared" si="7"/>
        <v>2.7614892599999996E-3</v>
      </c>
      <c r="U465" s="124"/>
      <c r="V465" s="136"/>
      <c r="X465" s="138"/>
      <c r="Y465" s="138" t="s">
        <v>624</v>
      </c>
      <c r="Z465" s="138">
        <v>16.2</v>
      </c>
    </row>
    <row r="466" spans="1:26" x14ac:dyDescent="0.25">
      <c r="A466" s="146" t="s">
        <v>284</v>
      </c>
      <c r="B466" s="147" t="s">
        <v>311</v>
      </c>
      <c r="C466" s="146" t="s">
        <v>285</v>
      </c>
      <c r="D466" s="147" t="s">
        <v>293</v>
      </c>
      <c r="E466" s="148" t="s">
        <v>458</v>
      </c>
      <c r="F466" s="148" t="s">
        <v>136</v>
      </c>
      <c r="G466" s="147"/>
      <c r="H466" s="147"/>
      <c r="I466" s="148"/>
      <c r="J466" s="149">
        <v>1000</v>
      </c>
      <c r="K466" s="149">
        <v>500</v>
      </c>
      <c r="L466" s="147" t="s">
        <v>12</v>
      </c>
      <c r="M466" s="146"/>
      <c r="N466" s="151">
        <v>5.5</v>
      </c>
      <c r="O466" s="148" t="s">
        <v>232</v>
      </c>
      <c r="P466" s="128">
        <f>IFERROR(VLOOKUP(L466,NiceHash!$S$3:$W$33,4,FALSE)*N466,0)</f>
        <v>1.3322974499999999E-2</v>
      </c>
      <c r="Q466" s="121"/>
      <c r="R466" s="120"/>
      <c r="S466" s="128">
        <f>IFERROR(VLOOKUP(M466,NiceHash!$S$3:$W$33,4,FALSE)*Q466,0)</f>
        <v>0</v>
      </c>
      <c r="T466" s="132">
        <f t="shared" si="7"/>
        <v>1.3322974499999999E-2</v>
      </c>
      <c r="U466" s="124"/>
      <c r="V466" s="136"/>
      <c r="X466" s="138"/>
      <c r="Y466" s="138" t="s">
        <v>343</v>
      </c>
      <c r="Z466" s="138">
        <v>16.2</v>
      </c>
    </row>
    <row r="467" spans="1:26" x14ac:dyDescent="0.25">
      <c r="A467" s="146" t="s">
        <v>284</v>
      </c>
      <c r="B467" s="147" t="s">
        <v>311</v>
      </c>
      <c r="C467" s="146" t="s">
        <v>285</v>
      </c>
      <c r="D467" s="147" t="s">
        <v>293</v>
      </c>
      <c r="E467" s="148" t="s">
        <v>458</v>
      </c>
      <c r="F467" s="148" t="s">
        <v>136</v>
      </c>
      <c r="G467" s="147"/>
      <c r="H467" s="147"/>
      <c r="I467" s="148"/>
      <c r="J467" s="149">
        <v>1000</v>
      </c>
      <c r="K467" s="149">
        <v>500</v>
      </c>
      <c r="L467" s="147" t="s">
        <v>12</v>
      </c>
      <c r="M467" s="146"/>
      <c r="N467" s="151">
        <v>7.1</v>
      </c>
      <c r="O467" s="148" t="s">
        <v>232</v>
      </c>
      <c r="P467" s="128">
        <f>IFERROR(VLOOKUP(L467,NiceHash!$S$3:$W$33,4,FALSE)*N467,0)</f>
        <v>1.7198748899999998E-2</v>
      </c>
      <c r="Q467" s="121"/>
      <c r="R467" s="120"/>
      <c r="S467" s="128">
        <f>IFERROR(VLOOKUP(M467,NiceHash!$S$3:$W$33,4,FALSE)*Q467,0)</f>
        <v>0</v>
      </c>
      <c r="T467" s="132">
        <f t="shared" si="7"/>
        <v>1.7198748899999998E-2</v>
      </c>
      <c r="U467" s="124"/>
      <c r="V467" s="136"/>
      <c r="X467" s="138"/>
      <c r="Y467" s="138" t="s">
        <v>343</v>
      </c>
      <c r="Z467" s="138">
        <v>36966</v>
      </c>
    </row>
    <row r="468" spans="1:26" x14ac:dyDescent="0.25">
      <c r="A468" s="146" t="s">
        <v>284</v>
      </c>
      <c r="B468" s="147" t="s">
        <v>311</v>
      </c>
      <c r="C468" s="146" t="s">
        <v>285</v>
      </c>
      <c r="D468" s="147" t="s">
        <v>293</v>
      </c>
      <c r="E468" s="148" t="s">
        <v>458</v>
      </c>
      <c r="F468" s="148" t="s">
        <v>136</v>
      </c>
      <c r="G468" s="147"/>
      <c r="H468" s="147"/>
      <c r="I468" s="148"/>
      <c r="J468" s="149">
        <v>1000</v>
      </c>
      <c r="K468" s="149">
        <v>500</v>
      </c>
      <c r="L468" s="147" t="s">
        <v>14</v>
      </c>
      <c r="M468" s="146"/>
      <c r="N468" s="151">
        <v>6</v>
      </c>
      <c r="O468" s="148" t="s">
        <v>232</v>
      </c>
      <c r="P468" s="128">
        <f>IFERROR(VLOOKUP(L468,NiceHash!$S$3:$W$33,4,FALSE)*N468,0)</f>
        <v>1.4534153999999999E-2</v>
      </c>
      <c r="Q468" s="121"/>
      <c r="R468" s="120"/>
      <c r="S468" s="128">
        <f>IFERROR(VLOOKUP(M468,NiceHash!$S$3:$W$33,4,FALSE)*Q468,0)</f>
        <v>0</v>
      </c>
      <c r="T468" s="132">
        <f t="shared" si="7"/>
        <v>1.4534153999999999E-2</v>
      </c>
      <c r="U468" s="124"/>
      <c r="V468" s="136"/>
      <c r="X468" s="138"/>
      <c r="Y468" s="138" t="s">
        <v>343</v>
      </c>
      <c r="Z468" s="138">
        <v>16.2</v>
      </c>
    </row>
    <row r="469" spans="1:26" x14ac:dyDescent="0.25">
      <c r="A469" s="146" t="s">
        <v>284</v>
      </c>
      <c r="B469" s="147" t="s">
        <v>311</v>
      </c>
      <c r="C469" s="146" t="s">
        <v>285</v>
      </c>
      <c r="D469" s="147" t="s">
        <v>293</v>
      </c>
      <c r="E469" s="148" t="s">
        <v>458</v>
      </c>
      <c r="F469" s="148" t="s">
        <v>136</v>
      </c>
      <c r="G469" s="147"/>
      <c r="H469" s="147"/>
      <c r="I469" s="148"/>
      <c r="J469" s="149">
        <v>1000</v>
      </c>
      <c r="K469" s="149">
        <v>500</v>
      </c>
      <c r="L469" s="147" t="s">
        <v>14</v>
      </c>
      <c r="M469" s="146"/>
      <c r="N469" s="151">
        <v>6.8</v>
      </c>
      <c r="O469" s="148" t="s">
        <v>232</v>
      </c>
      <c r="P469" s="128">
        <f>IFERROR(VLOOKUP(L469,NiceHash!$S$3:$W$33,4,FALSE)*N469,0)</f>
        <v>1.6472041199999999E-2</v>
      </c>
      <c r="Q469" s="121"/>
      <c r="R469" s="120"/>
      <c r="S469" s="128">
        <f>IFERROR(VLOOKUP(M469,NiceHash!$S$3:$W$33,4,FALSE)*Q469,0)</f>
        <v>0</v>
      </c>
      <c r="T469" s="132">
        <f t="shared" si="7"/>
        <v>1.6472041199999999E-2</v>
      </c>
      <c r="U469" s="124"/>
      <c r="V469" s="136"/>
      <c r="X469" s="138"/>
      <c r="Y469" s="138" t="s">
        <v>343</v>
      </c>
      <c r="Z469" s="138">
        <v>36966</v>
      </c>
    </row>
    <row r="470" spans="1:26" x14ac:dyDescent="0.25">
      <c r="A470" s="146" t="s">
        <v>833</v>
      </c>
      <c r="B470" s="147"/>
      <c r="C470" s="146" t="s">
        <v>285</v>
      </c>
      <c r="D470" s="147" t="s">
        <v>293</v>
      </c>
      <c r="E470" s="148" t="s">
        <v>629</v>
      </c>
      <c r="F470" s="148" t="s">
        <v>166</v>
      </c>
      <c r="G470" s="147"/>
      <c r="H470" s="147"/>
      <c r="I470" s="148"/>
      <c r="J470" s="149">
        <v>1050</v>
      </c>
      <c r="K470" s="149">
        <v>1870</v>
      </c>
      <c r="L470" s="63" t="s">
        <v>25</v>
      </c>
      <c r="M470" s="146"/>
      <c r="N470" s="151">
        <v>1.1000000000000001</v>
      </c>
      <c r="O470" s="148" t="s">
        <v>115</v>
      </c>
      <c r="P470" s="128">
        <f>IFERROR(VLOOKUP(L470,NiceHash!$S$3:$W$33,4,FALSE)*N470,0)</f>
        <v>0</v>
      </c>
      <c r="Q470" s="121"/>
      <c r="R470" s="123"/>
      <c r="S470" s="128">
        <f>IFERROR(VLOOKUP(M470,NiceHash!$S$3:$W$33,4,FALSE)*Q470,0)</f>
        <v>0</v>
      </c>
      <c r="T470" s="132">
        <f t="shared" si="7"/>
        <v>0</v>
      </c>
      <c r="U470" s="124">
        <v>120</v>
      </c>
      <c r="V470" s="136"/>
      <c r="X470" s="138"/>
      <c r="Y470" s="138"/>
      <c r="Z470" s="138"/>
    </row>
    <row r="471" spans="1:26" x14ac:dyDescent="0.25">
      <c r="A471" s="146" t="s">
        <v>833</v>
      </c>
      <c r="B471" s="147"/>
      <c r="C471" s="146" t="s">
        <v>285</v>
      </c>
      <c r="D471" s="147" t="s">
        <v>293</v>
      </c>
      <c r="E471" s="148" t="s">
        <v>629</v>
      </c>
      <c r="F471" s="148" t="s">
        <v>166</v>
      </c>
      <c r="G471" s="147"/>
      <c r="H471" s="147"/>
      <c r="I471" s="148"/>
      <c r="J471" s="149">
        <v>1050</v>
      </c>
      <c r="K471" s="149">
        <v>1870</v>
      </c>
      <c r="L471" s="147" t="s">
        <v>28</v>
      </c>
      <c r="M471" s="146"/>
      <c r="N471" s="150">
        <v>0.66</v>
      </c>
      <c r="O471" s="148" t="s">
        <v>223</v>
      </c>
      <c r="P471" s="128">
        <f>IFERROR(VLOOKUP(L471,NiceHash!$S$3:$W$33,4,FALSE)*N471,0)</f>
        <v>0.34586441802000001</v>
      </c>
      <c r="Q471" s="121"/>
      <c r="R471" s="123"/>
      <c r="S471" s="128">
        <f>IFERROR(VLOOKUP(M471,NiceHash!$S$3:$W$33,4,FALSE)*Q471,0)</f>
        <v>0</v>
      </c>
      <c r="T471" s="132">
        <f t="shared" si="7"/>
        <v>0.34586441802000001</v>
      </c>
      <c r="U471" s="124">
        <v>100</v>
      </c>
      <c r="V471" s="136"/>
      <c r="X471" s="138"/>
      <c r="Y471" s="138"/>
      <c r="Z471" s="138"/>
    </row>
    <row r="472" spans="1:26" x14ac:dyDescent="0.25">
      <c r="A472" s="146" t="s">
        <v>833</v>
      </c>
      <c r="B472" s="147"/>
      <c r="C472" s="146" t="s">
        <v>285</v>
      </c>
      <c r="D472" s="147" t="s">
        <v>293</v>
      </c>
      <c r="E472" s="148" t="s">
        <v>629</v>
      </c>
      <c r="F472" s="148" t="s">
        <v>166</v>
      </c>
      <c r="G472" s="147"/>
      <c r="H472" s="147"/>
      <c r="I472" s="148"/>
      <c r="J472" s="149">
        <v>1050</v>
      </c>
      <c r="K472" s="149">
        <v>1870</v>
      </c>
      <c r="L472" s="147" t="s">
        <v>771</v>
      </c>
      <c r="M472" s="146"/>
      <c r="N472" s="150">
        <v>0.66</v>
      </c>
      <c r="O472" s="148" t="s">
        <v>223</v>
      </c>
      <c r="P472" s="128">
        <f>IFERROR(VLOOKUP(L472,NiceHash!$S$3:$W$33,4,FALSE)*N472,0)</f>
        <v>0.92301567336000001</v>
      </c>
      <c r="Q472" s="121"/>
      <c r="R472" s="123"/>
      <c r="S472" s="128">
        <f>IFERROR(VLOOKUP(M472,NiceHash!$S$3:$W$33,4,FALSE)*Q472,0)</f>
        <v>0</v>
      </c>
      <c r="T472" s="132">
        <f t="shared" si="7"/>
        <v>0.92301567336000001</v>
      </c>
      <c r="U472" s="124">
        <v>100</v>
      </c>
      <c r="V472" s="136"/>
      <c r="X472" s="138"/>
      <c r="Y472" s="138"/>
      <c r="Z472" s="138"/>
    </row>
    <row r="473" spans="1:26" x14ac:dyDescent="0.25">
      <c r="A473" s="146" t="s">
        <v>833</v>
      </c>
      <c r="B473" s="147"/>
      <c r="C473" s="146" t="s">
        <v>285</v>
      </c>
      <c r="D473" s="147" t="s">
        <v>293</v>
      </c>
      <c r="E473" s="148" t="s">
        <v>629</v>
      </c>
      <c r="F473" s="148" t="s">
        <v>166</v>
      </c>
      <c r="G473" s="147"/>
      <c r="H473" s="147"/>
      <c r="I473" s="148"/>
      <c r="J473" s="149">
        <v>1050</v>
      </c>
      <c r="K473" s="149">
        <v>1870</v>
      </c>
      <c r="L473" s="147" t="s">
        <v>30</v>
      </c>
      <c r="M473" s="146"/>
      <c r="N473" s="152">
        <v>260</v>
      </c>
      <c r="O473" s="148" t="s">
        <v>654</v>
      </c>
      <c r="P473" s="128">
        <f>IFERROR(VLOOKUP(L473,NiceHash!$S$3:$W$33,4,FALSE)*N473,0)</f>
        <v>0.73478222999999987</v>
      </c>
      <c r="Q473" s="121"/>
      <c r="R473" s="123"/>
      <c r="S473" s="128">
        <f>IFERROR(VLOOKUP(M473,NiceHash!$S$3:$W$33,4,FALSE)*Q473,0)</f>
        <v>0</v>
      </c>
      <c r="T473" s="132">
        <f t="shared" si="7"/>
        <v>0.73478222999999987</v>
      </c>
      <c r="U473" s="124">
        <v>110</v>
      </c>
      <c r="V473" s="136"/>
      <c r="X473" s="138"/>
      <c r="Y473" s="138"/>
      <c r="Z473" s="138"/>
    </row>
    <row r="474" spans="1:26" x14ac:dyDescent="0.25">
      <c r="A474" s="146" t="s">
        <v>284</v>
      </c>
      <c r="B474" s="147" t="s">
        <v>311</v>
      </c>
      <c r="C474" s="146" t="s">
        <v>285</v>
      </c>
      <c r="D474" s="147" t="s">
        <v>293</v>
      </c>
      <c r="E474" s="148" t="s">
        <v>629</v>
      </c>
      <c r="F474" s="148" t="s">
        <v>166</v>
      </c>
      <c r="G474" s="147"/>
      <c r="H474" s="147"/>
      <c r="I474" s="148"/>
      <c r="J474" s="149">
        <v>1230</v>
      </c>
      <c r="K474" s="149">
        <v>1750</v>
      </c>
      <c r="L474" s="153" t="s">
        <v>131</v>
      </c>
      <c r="M474" s="146"/>
      <c r="N474" s="154">
        <v>34.200000000000003</v>
      </c>
      <c r="O474" s="148" t="s">
        <v>232</v>
      </c>
      <c r="P474" s="128">
        <f>IFERROR(VLOOKUP(L474,NiceHash!$S$3:$W$33,4,FALSE)*N474,0)</f>
        <v>1.4083595226000003</v>
      </c>
      <c r="Q474" s="121"/>
      <c r="R474" s="120"/>
      <c r="S474" s="128">
        <f>IFERROR(VLOOKUP(M474,NiceHash!$S$3:$W$33,4,FALSE)*Q474,0)</f>
        <v>0</v>
      </c>
      <c r="T474" s="132">
        <f t="shared" si="7"/>
        <v>1.4083595226000003</v>
      </c>
      <c r="U474" s="124">
        <v>140</v>
      </c>
      <c r="V474" s="136"/>
      <c r="X474" s="138"/>
      <c r="Y474" s="138" t="s">
        <v>303</v>
      </c>
      <c r="Z474" s="138" t="s">
        <v>630</v>
      </c>
    </row>
    <row r="475" spans="1:26" x14ac:dyDescent="0.25">
      <c r="A475" s="146" t="s">
        <v>284</v>
      </c>
      <c r="B475" s="147" t="s">
        <v>331</v>
      </c>
      <c r="C475" s="146" t="s">
        <v>285</v>
      </c>
      <c r="D475" s="147" t="s">
        <v>293</v>
      </c>
      <c r="E475" s="148" t="s">
        <v>629</v>
      </c>
      <c r="F475" s="148" t="s">
        <v>166</v>
      </c>
      <c r="G475" s="147"/>
      <c r="H475" s="147"/>
      <c r="I475" s="148" t="s">
        <v>150</v>
      </c>
      <c r="J475" s="149">
        <v>1250</v>
      </c>
      <c r="K475" s="149">
        <v>1750</v>
      </c>
      <c r="L475" s="153" t="s">
        <v>131</v>
      </c>
      <c r="M475" s="146"/>
      <c r="N475" s="154">
        <v>22</v>
      </c>
      <c r="O475" s="148" t="s">
        <v>232</v>
      </c>
      <c r="P475" s="128">
        <f>IFERROR(VLOOKUP(L475,NiceHash!$S$3:$W$33,4,FALSE)*N475,0)</f>
        <v>0.90596226600000007</v>
      </c>
      <c r="Q475" s="121"/>
      <c r="R475" s="120"/>
      <c r="S475" s="128">
        <f>IFERROR(VLOOKUP(M475,NiceHash!$S$3:$W$33,4,FALSE)*Q475,0)</f>
        <v>0</v>
      </c>
      <c r="T475" s="132">
        <f t="shared" si="7"/>
        <v>0.90596226600000007</v>
      </c>
      <c r="U475" s="124">
        <v>130</v>
      </c>
      <c r="V475" s="136"/>
      <c r="X475" s="138"/>
      <c r="Y475" s="138" t="s">
        <v>337</v>
      </c>
      <c r="Z475" s="138">
        <v>37484</v>
      </c>
    </row>
    <row r="476" spans="1:26" x14ac:dyDescent="0.25">
      <c r="A476" s="146" t="s">
        <v>284</v>
      </c>
      <c r="B476" s="147" t="s">
        <v>292</v>
      </c>
      <c r="C476" s="146" t="s">
        <v>285</v>
      </c>
      <c r="D476" s="147" t="s">
        <v>293</v>
      </c>
      <c r="E476" s="148" t="s">
        <v>629</v>
      </c>
      <c r="F476" s="148" t="s">
        <v>166</v>
      </c>
      <c r="G476" s="147"/>
      <c r="H476" s="147"/>
      <c r="I476" s="148"/>
      <c r="J476" s="149">
        <v>1150</v>
      </c>
      <c r="K476" s="149">
        <v>2199</v>
      </c>
      <c r="L476" s="153" t="s">
        <v>131</v>
      </c>
      <c r="M476" s="146"/>
      <c r="N476" s="154">
        <v>30</v>
      </c>
      <c r="O476" s="148" t="s">
        <v>232</v>
      </c>
      <c r="P476" s="128">
        <f>IFERROR(VLOOKUP(L476,NiceHash!$S$3:$W$33,4,FALSE)*N476,0)</f>
        <v>1.2354030900000001</v>
      </c>
      <c r="Q476" s="121"/>
      <c r="R476" s="120"/>
      <c r="S476" s="128">
        <f>IFERROR(VLOOKUP(M476,NiceHash!$S$3:$W$33,4,FALSE)*Q476,0)</f>
        <v>0</v>
      </c>
      <c r="T476" s="132">
        <f t="shared" si="7"/>
        <v>1.2354030900000001</v>
      </c>
      <c r="U476" s="124">
        <v>130</v>
      </c>
      <c r="V476" s="136"/>
      <c r="X476" s="138"/>
      <c r="Y476" s="138" t="s">
        <v>631</v>
      </c>
      <c r="Z476" s="138">
        <v>37484</v>
      </c>
    </row>
    <row r="477" spans="1:26" x14ac:dyDescent="0.25">
      <c r="A477" s="146" t="s">
        <v>284</v>
      </c>
      <c r="B477" s="147" t="s">
        <v>292</v>
      </c>
      <c r="C477" s="146" t="s">
        <v>285</v>
      </c>
      <c r="D477" s="147" t="s">
        <v>293</v>
      </c>
      <c r="E477" s="148" t="s">
        <v>629</v>
      </c>
      <c r="F477" s="148" t="s">
        <v>166</v>
      </c>
      <c r="G477" s="147"/>
      <c r="H477" s="147"/>
      <c r="I477" s="148" t="s">
        <v>152</v>
      </c>
      <c r="J477" s="149">
        <v>1300</v>
      </c>
      <c r="K477" s="149">
        <v>2100</v>
      </c>
      <c r="L477" s="153" t="s">
        <v>131</v>
      </c>
      <c r="M477" s="146"/>
      <c r="N477" s="154">
        <v>26</v>
      </c>
      <c r="O477" s="148" t="s">
        <v>232</v>
      </c>
      <c r="P477" s="128">
        <f>IFERROR(VLOOKUP(L477,NiceHash!$S$3:$W$33,4,FALSE)*N477,0)</f>
        <v>1.0706826780000001</v>
      </c>
      <c r="Q477" s="121"/>
      <c r="R477" s="120"/>
      <c r="S477" s="128">
        <f>IFERROR(VLOOKUP(M477,NiceHash!$S$3:$W$33,4,FALSE)*Q477,0)</f>
        <v>0</v>
      </c>
      <c r="T477" s="132">
        <f t="shared" si="7"/>
        <v>1.0706826780000001</v>
      </c>
      <c r="U477" s="124">
        <v>130</v>
      </c>
      <c r="V477" s="136"/>
      <c r="X477" s="138"/>
      <c r="Y477" s="138" t="s">
        <v>327</v>
      </c>
      <c r="Z477" s="138" t="s">
        <v>632</v>
      </c>
    </row>
    <row r="478" spans="1:26" x14ac:dyDescent="0.25">
      <c r="A478" s="146" t="s">
        <v>284</v>
      </c>
      <c r="B478" s="147" t="s">
        <v>336</v>
      </c>
      <c r="C478" s="146" t="s">
        <v>285</v>
      </c>
      <c r="D478" s="147" t="s">
        <v>293</v>
      </c>
      <c r="E478" s="148" t="s">
        <v>629</v>
      </c>
      <c r="F478" s="148" t="s">
        <v>166</v>
      </c>
      <c r="G478" s="147"/>
      <c r="H478" s="147"/>
      <c r="I478" s="148" t="s">
        <v>150</v>
      </c>
      <c r="J478" s="149">
        <v>1226</v>
      </c>
      <c r="K478" s="149">
        <v>1750</v>
      </c>
      <c r="L478" s="153" t="s">
        <v>131</v>
      </c>
      <c r="M478" s="146"/>
      <c r="N478" s="154">
        <v>22.1</v>
      </c>
      <c r="O478" s="148" t="s">
        <v>232</v>
      </c>
      <c r="P478" s="128">
        <f>IFERROR(VLOOKUP(L478,NiceHash!$S$3:$W$33,4,FALSE)*N478,0)</f>
        <v>0.9100802763000001</v>
      </c>
      <c r="Q478" s="121"/>
      <c r="R478" s="120"/>
      <c r="S478" s="128">
        <f>IFERROR(VLOOKUP(M478,NiceHash!$S$3:$W$33,4,FALSE)*Q478,0)</f>
        <v>0</v>
      </c>
      <c r="T478" s="132">
        <f t="shared" si="7"/>
        <v>0.9100802763000001</v>
      </c>
      <c r="U478" s="124">
        <v>130</v>
      </c>
      <c r="V478" s="136"/>
      <c r="X478" s="138"/>
      <c r="Y478" s="138" t="s">
        <v>432</v>
      </c>
      <c r="Z478" s="138" t="s">
        <v>633</v>
      </c>
    </row>
    <row r="479" spans="1:26" x14ac:dyDescent="0.25">
      <c r="A479" s="146" t="s">
        <v>833</v>
      </c>
      <c r="B479" s="147"/>
      <c r="C479" s="146" t="s">
        <v>285</v>
      </c>
      <c r="D479" s="147" t="s">
        <v>293</v>
      </c>
      <c r="E479" s="148" t="s">
        <v>629</v>
      </c>
      <c r="F479" s="148" t="s">
        <v>166</v>
      </c>
      <c r="G479" s="147"/>
      <c r="H479" s="147"/>
      <c r="I479" s="148"/>
      <c r="J479" s="149">
        <v>1050</v>
      </c>
      <c r="K479" s="149">
        <v>1870</v>
      </c>
      <c r="L479" s="147" t="s">
        <v>131</v>
      </c>
      <c r="M479" s="146"/>
      <c r="N479" s="154">
        <v>26</v>
      </c>
      <c r="O479" s="148" t="s">
        <v>232</v>
      </c>
      <c r="P479" s="128">
        <f>IFERROR(VLOOKUP(L479,NiceHash!$S$3:$W$33,4,FALSE)*N479,0)</f>
        <v>1.0706826780000001</v>
      </c>
      <c r="Q479" s="121"/>
      <c r="R479" s="123"/>
      <c r="S479" s="128">
        <f>IFERROR(VLOOKUP(M479,NiceHash!$S$3:$W$33,4,FALSE)*Q479,0)</f>
        <v>0</v>
      </c>
      <c r="T479" s="132">
        <f t="shared" si="7"/>
        <v>1.0706826780000001</v>
      </c>
      <c r="U479" s="124">
        <v>120</v>
      </c>
      <c r="V479" s="136"/>
      <c r="X479" s="138"/>
      <c r="Y479" s="138"/>
      <c r="Z479" s="138"/>
    </row>
    <row r="480" spans="1:26" x14ac:dyDescent="0.25">
      <c r="A480" s="146" t="s">
        <v>833</v>
      </c>
      <c r="B480" s="147"/>
      <c r="C480" s="146" t="s">
        <v>285</v>
      </c>
      <c r="D480" s="147" t="s">
        <v>293</v>
      </c>
      <c r="E480" s="148" t="s">
        <v>629</v>
      </c>
      <c r="F480" s="148" t="s">
        <v>166</v>
      </c>
      <c r="G480" s="147"/>
      <c r="H480" s="147"/>
      <c r="I480" s="148"/>
      <c r="J480" s="149">
        <v>1050</v>
      </c>
      <c r="K480" s="149">
        <v>1870</v>
      </c>
      <c r="L480" s="147" t="s">
        <v>133</v>
      </c>
      <c r="M480" s="146"/>
      <c r="N480" s="154">
        <v>14.5</v>
      </c>
      <c r="O480" s="148" t="s">
        <v>232</v>
      </c>
      <c r="P480" s="128">
        <f>IFERROR(VLOOKUP(L480,NiceHash!$S$3:$W$33,4,FALSE)*N480,0)</f>
        <v>0</v>
      </c>
      <c r="Q480" s="121"/>
      <c r="R480" s="123"/>
      <c r="S480" s="128">
        <f>IFERROR(VLOOKUP(M480,NiceHash!$S$3:$W$33,4,FALSE)*Q480,0)</f>
        <v>0</v>
      </c>
      <c r="T480" s="132">
        <f t="shared" si="7"/>
        <v>0</v>
      </c>
      <c r="U480" s="124">
        <v>120</v>
      </c>
      <c r="V480" s="136"/>
      <c r="X480" s="138"/>
      <c r="Y480" s="138"/>
      <c r="Z480" s="138"/>
    </row>
    <row r="481" spans="1:26" x14ac:dyDescent="0.25">
      <c r="A481" s="146" t="s">
        <v>833</v>
      </c>
      <c r="B481" s="147"/>
      <c r="C481" s="146" t="s">
        <v>285</v>
      </c>
      <c r="D481" s="147" t="s">
        <v>293</v>
      </c>
      <c r="E481" s="148" t="s">
        <v>629</v>
      </c>
      <c r="F481" s="148" t="s">
        <v>166</v>
      </c>
      <c r="G481" s="147"/>
      <c r="H481" s="147"/>
      <c r="I481" s="148"/>
      <c r="J481" s="149">
        <v>1050</v>
      </c>
      <c r="K481" s="149">
        <v>1870</v>
      </c>
      <c r="L481" s="147" t="s">
        <v>22</v>
      </c>
      <c r="M481" s="146"/>
      <c r="N481" s="151">
        <v>4.4000000000000004</v>
      </c>
      <c r="O481" s="148" t="s">
        <v>232</v>
      </c>
      <c r="P481" s="128">
        <f>IFERROR(VLOOKUP(L481,NiceHash!$S$3:$W$33,4,FALSE)*N481,0)</f>
        <v>0.12840149904120002</v>
      </c>
      <c r="Q481" s="121"/>
      <c r="R481" s="123"/>
      <c r="S481" s="128">
        <f>IFERROR(VLOOKUP(M481,NiceHash!$S$3:$W$33,4,FALSE)*Q481,0)</f>
        <v>0</v>
      </c>
      <c r="T481" s="132">
        <f t="shared" si="7"/>
        <v>0.12840149904120002</v>
      </c>
      <c r="U481" s="124">
        <v>120</v>
      </c>
      <c r="V481" s="136"/>
      <c r="X481" s="138"/>
      <c r="Y481" s="138"/>
      <c r="Z481" s="138"/>
    </row>
    <row r="482" spans="1:26" x14ac:dyDescent="0.25">
      <c r="A482" s="146" t="s">
        <v>833</v>
      </c>
      <c r="B482" s="147"/>
      <c r="C482" s="146" t="s">
        <v>285</v>
      </c>
      <c r="D482" s="147" t="s">
        <v>293</v>
      </c>
      <c r="E482" s="148" t="s">
        <v>629</v>
      </c>
      <c r="F482" s="148" t="s">
        <v>166</v>
      </c>
      <c r="G482" s="147"/>
      <c r="H482" s="147"/>
      <c r="I482" s="148"/>
      <c r="J482" s="149">
        <v>1050</v>
      </c>
      <c r="K482" s="149">
        <v>1870</v>
      </c>
      <c r="L482" s="147" t="s">
        <v>16</v>
      </c>
      <c r="M482" s="146"/>
      <c r="N482" s="152">
        <v>680</v>
      </c>
      <c r="O482" s="148" t="s">
        <v>223</v>
      </c>
      <c r="P482" s="128">
        <f>IFERROR(VLOOKUP(L482,NiceHash!$S$3:$W$33,4,FALSE)*N482,0)</f>
        <v>0.64076240267999995</v>
      </c>
      <c r="Q482" s="121"/>
      <c r="R482" s="123"/>
      <c r="S482" s="128">
        <f>IFERROR(VLOOKUP(M482,NiceHash!$S$3:$W$33,4,FALSE)*Q482,0)</f>
        <v>0</v>
      </c>
      <c r="T482" s="132">
        <f t="shared" si="7"/>
        <v>0.64076240267999995</v>
      </c>
      <c r="U482" s="124">
        <v>140</v>
      </c>
      <c r="V482" s="136"/>
      <c r="X482" s="138"/>
      <c r="Y482" s="138"/>
      <c r="Z482" s="138"/>
    </row>
    <row r="483" spans="1:26" x14ac:dyDescent="0.25">
      <c r="A483" s="146" t="s">
        <v>833</v>
      </c>
      <c r="B483" s="147"/>
      <c r="C483" s="146" t="s">
        <v>285</v>
      </c>
      <c r="D483" s="147" t="s">
        <v>293</v>
      </c>
      <c r="E483" s="148" t="s">
        <v>629</v>
      </c>
      <c r="F483" s="148" t="s">
        <v>166</v>
      </c>
      <c r="G483" s="147"/>
      <c r="H483" s="147"/>
      <c r="I483" s="148"/>
      <c r="J483" s="149">
        <v>1050</v>
      </c>
      <c r="K483" s="149">
        <v>1870</v>
      </c>
      <c r="L483" s="147" t="s">
        <v>15</v>
      </c>
      <c r="M483" s="146"/>
      <c r="N483" s="154">
        <v>16</v>
      </c>
      <c r="O483" s="148" t="s">
        <v>232</v>
      </c>
      <c r="P483" s="128">
        <f>IFERROR(VLOOKUP(L483,NiceHash!$S$3:$W$33,4,FALSE)*N483,0)</f>
        <v>2.0347815599999999E-2</v>
      </c>
      <c r="Q483" s="121"/>
      <c r="R483" s="123"/>
      <c r="S483" s="128">
        <f>IFERROR(VLOOKUP(M483,NiceHash!$S$3:$W$33,4,FALSE)*Q483,0)</f>
        <v>0</v>
      </c>
      <c r="T483" s="132">
        <f t="shared" si="7"/>
        <v>2.0347815599999999E-2</v>
      </c>
      <c r="U483" s="124">
        <v>105</v>
      </c>
      <c r="V483" s="136"/>
      <c r="X483" s="138"/>
      <c r="Y483" s="138"/>
      <c r="Z483" s="138"/>
    </row>
    <row r="484" spans="1:26" x14ac:dyDescent="0.25">
      <c r="A484" s="146" t="s">
        <v>833</v>
      </c>
      <c r="B484" s="147"/>
      <c r="C484" s="146" t="s">
        <v>285</v>
      </c>
      <c r="D484" s="147" t="s">
        <v>293</v>
      </c>
      <c r="E484" s="148" t="s">
        <v>629</v>
      </c>
      <c r="F484" s="148" t="s">
        <v>166</v>
      </c>
      <c r="G484" s="147"/>
      <c r="H484" s="147"/>
      <c r="I484" s="148"/>
      <c r="J484" s="149">
        <v>1050</v>
      </c>
      <c r="K484" s="149">
        <v>1870</v>
      </c>
      <c r="L484" s="147" t="s">
        <v>31</v>
      </c>
      <c r="M484" s="146"/>
      <c r="N484" s="152">
        <v>510</v>
      </c>
      <c r="O484" s="148" t="s">
        <v>232</v>
      </c>
      <c r="P484" s="128">
        <f>IFERROR(VLOOKUP(L484,NiceHash!$S$3:$W$33,4,FALSE)*N484,0)</f>
        <v>0.12807012032999998</v>
      </c>
      <c r="Q484" s="121"/>
      <c r="R484" s="123"/>
      <c r="S484" s="128">
        <f>IFERROR(VLOOKUP(M484,NiceHash!$S$3:$W$33,4,FALSE)*Q484,0)</f>
        <v>0</v>
      </c>
      <c r="T484" s="132">
        <f t="shared" si="7"/>
        <v>0.12807012032999998</v>
      </c>
      <c r="U484" s="124">
        <v>120</v>
      </c>
      <c r="V484" s="136"/>
      <c r="X484" s="138"/>
      <c r="Y484" s="138"/>
      <c r="Z484" s="138"/>
    </row>
    <row r="485" spans="1:26" x14ac:dyDescent="0.25">
      <c r="A485" s="146" t="s">
        <v>833</v>
      </c>
      <c r="B485" s="147"/>
      <c r="C485" s="146" t="s">
        <v>285</v>
      </c>
      <c r="D485" s="147" t="s">
        <v>293</v>
      </c>
      <c r="E485" s="148" t="s">
        <v>629</v>
      </c>
      <c r="F485" s="148" t="s">
        <v>166</v>
      </c>
      <c r="G485" s="147"/>
      <c r="H485" s="147"/>
      <c r="I485" s="148"/>
      <c r="J485" s="149">
        <v>1050</v>
      </c>
      <c r="K485" s="149">
        <v>1870</v>
      </c>
      <c r="L485" s="147" t="s">
        <v>34</v>
      </c>
      <c r="M485" s="146"/>
      <c r="N485" s="151">
        <v>15</v>
      </c>
      <c r="O485" s="148" t="s">
        <v>232</v>
      </c>
      <c r="P485" s="128">
        <f>IFERROR(VLOOKUP(L485,NiceHash!$S$3:$W$33,4,FALSE)*N485,0)</f>
        <v>0.49658359499999999</v>
      </c>
      <c r="Q485" s="121"/>
      <c r="R485" s="123"/>
      <c r="S485" s="128">
        <f>IFERROR(VLOOKUP(M485,NiceHash!$S$3:$W$33,4,FALSE)*Q485,0)</f>
        <v>0</v>
      </c>
      <c r="T485" s="132">
        <f t="shared" si="7"/>
        <v>0.49658359499999999</v>
      </c>
      <c r="U485" s="124">
        <v>105</v>
      </c>
      <c r="V485" s="136"/>
      <c r="X485" s="138"/>
      <c r="Y485" s="138"/>
      <c r="Z485" s="138"/>
    </row>
    <row r="486" spans="1:26" x14ac:dyDescent="0.25">
      <c r="A486" s="146" t="s">
        <v>833</v>
      </c>
      <c r="B486" s="147"/>
      <c r="C486" s="146" t="s">
        <v>285</v>
      </c>
      <c r="D486" s="147" t="s">
        <v>293</v>
      </c>
      <c r="E486" s="148" t="s">
        <v>629</v>
      </c>
      <c r="F486" s="148" t="s">
        <v>166</v>
      </c>
      <c r="G486" s="147"/>
      <c r="H486" s="147"/>
      <c r="I486" s="148"/>
      <c r="J486" s="149">
        <v>1050</v>
      </c>
      <c r="K486" s="149">
        <v>1870</v>
      </c>
      <c r="L486" s="147" t="s">
        <v>32</v>
      </c>
      <c r="M486" s="146"/>
      <c r="N486" s="151">
        <v>5.3</v>
      </c>
      <c r="O486" s="148" t="s">
        <v>232</v>
      </c>
      <c r="P486" s="128">
        <f>IFERROR(VLOOKUP(L486,NiceHash!$S$3:$W$33,4,FALSE)*N486,0)</f>
        <v>4.7074509899999999E-2</v>
      </c>
      <c r="Q486" s="121"/>
      <c r="R486" s="123"/>
      <c r="S486" s="128">
        <f>IFERROR(VLOOKUP(M486,NiceHash!$S$3:$W$33,4,FALSE)*Q486,0)</f>
        <v>0</v>
      </c>
      <c r="T486" s="132">
        <f t="shared" si="7"/>
        <v>4.7074509899999999E-2</v>
      </c>
      <c r="U486" s="124">
        <v>125</v>
      </c>
      <c r="V486" s="136"/>
      <c r="X486" s="138"/>
      <c r="Y486" s="138"/>
      <c r="Z486" s="138"/>
    </row>
    <row r="487" spans="1:26" x14ac:dyDescent="0.25">
      <c r="A487" s="146" t="s">
        <v>284</v>
      </c>
      <c r="B487" s="147" t="s">
        <v>336</v>
      </c>
      <c r="C487" s="146" t="s">
        <v>285</v>
      </c>
      <c r="D487" s="147" t="s">
        <v>293</v>
      </c>
      <c r="E487" s="148" t="s">
        <v>629</v>
      </c>
      <c r="F487" s="148" t="s">
        <v>143</v>
      </c>
      <c r="G487" s="147" t="s">
        <v>634</v>
      </c>
      <c r="H487" s="147"/>
      <c r="I487" s="148"/>
      <c r="J487" s="149">
        <v>1328</v>
      </c>
      <c r="K487" s="149">
        <v>2000</v>
      </c>
      <c r="L487" s="147" t="s">
        <v>289</v>
      </c>
      <c r="M487" s="146"/>
      <c r="N487" s="150">
        <v>1.65</v>
      </c>
      <c r="O487" s="148" t="s">
        <v>115</v>
      </c>
      <c r="P487" s="128">
        <f>IFERROR(VLOOKUP(L487,NiceHash!$S$3:$W$33,4,FALSE)*N487,0)</f>
        <v>9.992230874999998E-2</v>
      </c>
      <c r="Q487" s="121"/>
      <c r="R487" s="120"/>
      <c r="S487" s="128">
        <f>IFERROR(VLOOKUP(M487,NiceHash!$S$3:$W$33,4,FALSE)*Q487,0)</f>
        <v>0</v>
      </c>
      <c r="T487" s="132">
        <f t="shared" si="7"/>
        <v>9.992230874999998E-2</v>
      </c>
      <c r="U487" s="124"/>
      <c r="V487" s="136"/>
      <c r="X487" s="138"/>
      <c r="Y487" s="138" t="s">
        <v>303</v>
      </c>
      <c r="Z487" s="138" t="s">
        <v>635</v>
      </c>
    </row>
    <row r="488" spans="1:26" x14ac:dyDescent="0.25">
      <c r="A488" s="146" t="s">
        <v>284</v>
      </c>
      <c r="B488" s="147" t="s">
        <v>331</v>
      </c>
      <c r="C488" s="146" t="s">
        <v>285</v>
      </c>
      <c r="D488" s="147" t="s">
        <v>293</v>
      </c>
      <c r="E488" s="148" t="s">
        <v>629</v>
      </c>
      <c r="F488" s="148" t="s">
        <v>143</v>
      </c>
      <c r="G488" s="147" t="s">
        <v>636</v>
      </c>
      <c r="H488" s="147"/>
      <c r="I488" s="148"/>
      <c r="J488" s="149">
        <v>1330</v>
      </c>
      <c r="K488" s="149">
        <v>2200</v>
      </c>
      <c r="L488" s="153" t="s">
        <v>131</v>
      </c>
      <c r="M488" s="146"/>
      <c r="N488" s="154">
        <v>30.5</v>
      </c>
      <c r="O488" s="148" t="s">
        <v>232</v>
      </c>
      <c r="P488" s="128">
        <f>IFERROR(VLOOKUP(L488,NiceHash!$S$3:$W$33,4,FALSE)*N488,0)</f>
        <v>1.2559931415000001</v>
      </c>
      <c r="Q488" s="121"/>
      <c r="R488" s="120"/>
      <c r="S488" s="128">
        <f>IFERROR(VLOOKUP(M488,NiceHash!$S$3:$W$33,4,FALSE)*Q488,0)</f>
        <v>0</v>
      </c>
      <c r="T488" s="132">
        <f t="shared" si="7"/>
        <v>1.2559931415000001</v>
      </c>
      <c r="U488" s="124"/>
      <c r="V488" s="136"/>
      <c r="X488" s="138"/>
      <c r="Y488" s="138" t="s">
        <v>637</v>
      </c>
      <c r="Z488" s="138">
        <v>37150</v>
      </c>
    </row>
    <row r="489" spans="1:26" x14ac:dyDescent="0.25">
      <c r="A489" s="146" t="s">
        <v>833</v>
      </c>
      <c r="B489" s="147"/>
      <c r="C489" s="146" t="s">
        <v>285</v>
      </c>
      <c r="D489" s="147" t="s">
        <v>293</v>
      </c>
      <c r="E489" s="148" t="s">
        <v>629</v>
      </c>
      <c r="F489" s="148" t="s">
        <v>143</v>
      </c>
      <c r="G489" s="147"/>
      <c r="H489" s="147"/>
      <c r="I489" s="148"/>
      <c r="J489" s="149">
        <v>1150</v>
      </c>
      <c r="K489" s="149">
        <v>2150</v>
      </c>
      <c r="L489" s="63" t="s">
        <v>25</v>
      </c>
      <c r="M489" s="146"/>
      <c r="N489" s="151">
        <v>1.4</v>
      </c>
      <c r="O489" s="148" t="s">
        <v>115</v>
      </c>
      <c r="P489" s="128">
        <f>IFERROR(VLOOKUP(L489,NiceHash!$S$3:$W$33,4,FALSE)*N489,0)</f>
        <v>0</v>
      </c>
      <c r="Q489" s="121"/>
      <c r="R489" s="123"/>
      <c r="S489" s="128">
        <f>IFERROR(VLOOKUP(M489,NiceHash!$S$3:$W$33,4,FALSE)*Q489,0)</f>
        <v>0</v>
      </c>
      <c r="T489" s="132">
        <f t="shared" si="7"/>
        <v>0</v>
      </c>
      <c r="U489" s="124">
        <v>150</v>
      </c>
      <c r="V489" s="136"/>
      <c r="X489" s="138"/>
      <c r="Y489" s="138"/>
      <c r="Z489" s="138"/>
    </row>
    <row r="490" spans="1:26" x14ac:dyDescent="0.25">
      <c r="A490" s="146" t="s">
        <v>833</v>
      </c>
      <c r="B490" s="147"/>
      <c r="C490" s="146" t="s">
        <v>285</v>
      </c>
      <c r="D490" s="147" t="s">
        <v>293</v>
      </c>
      <c r="E490" s="148" t="s">
        <v>629</v>
      </c>
      <c r="F490" s="148" t="s">
        <v>143</v>
      </c>
      <c r="G490" s="147"/>
      <c r="H490" s="147"/>
      <c r="I490" s="148"/>
      <c r="J490" s="149">
        <v>1150</v>
      </c>
      <c r="K490" s="149">
        <v>2150</v>
      </c>
      <c r="L490" s="147" t="s">
        <v>28</v>
      </c>
      <c r="M490" s="146"/>
      <c r="N490" s="150">
        <v>0.73</v>
      </c>
      <c r="O490" s="148" t="s">
        <v>223</v>
      </c>
      <c r="P490" s="128">
        <f>IFERROR(VLOOKUP(L490,NiceHash!$S$3:$W$33,4,FALSE)*N490,0)</f>
        <v>0.38254700780999995</v>
      </c>
      <c r="Q490" s="121"/>
      <c r="R490" s="123"/>
      <c r="S490" s="128">
        <f>IFERROR(VLOOKUP(M490,NiceHash!$S$3:$W$33,4,FALSE)*Q490,0)</f>
        <v>0</v>
      </c>
      <c r="T490" s="132">
        <f t="shared" si="7"/>
        <v>0.38254700780999995</v>
      </c>
      <c r="U490" s="124">
        <v>110</v>
      </c>
      <c r="V490" s="136"/>
      <c r="X490" s="138"/>
      <c r="Y490" s="138"/>
      <c r="Z490" s="138"/>
    </row>
    <row r="491" spans="1:26" x14ac:dyDescent="0.25">
      <c r="A491" s="146" t="s">
        <v>833</v>
      </c>
      <c r="B491" s="147"/>
      <c r="C491" s="146" t="s">
        <v>285</v>
      </c>
      <c r="D491" s="147" t="s">
        <v>293</v>
      </c>
      <c r="E491" s="148" t="s">
        <v>629</v>
      </c>
      <c r="F491" s="148" t="s">
        <v>143</v>
      </c>
      <c r="G491" s="147"/>
      <c r="H491" s="147"/>
      <c r="I491" s="148"/>
      <c r="J491" s="149">
        <v>1150</v>
      </c>
      <c r="K491" s="149">
        <v>2150</v>
      </c>
      <c r="L491" s="147" t="s">
        <v>771</v>
      </c>
      <c r="M491" s="146"/>
      <c r="N491" s="150">
        <v>0.73</v>
      </c>
      <c r="O491" s="148" t="s">
        <v>223</v>
      </c>
      <c r="P491" s="128">
        <f>IFERROR(VLOOKUP(L491,NiceHash!$S$3:$W$33,4,FALSE)*N491,0)</f>
        <v>1.0209112750799998</v>
      </c>
      <c r="Q491" s="121"/>
      <c r="R491" s="123"/>
      <c r="S491" s="128">
        <f>IFERROR(VLOOKUP(M491,NiceHash!$S$3:$W$33,4,FALSE)*Q491,0)</f>
        <v>0</v>
      </c>
      <c r="T491" s="132">
        <f t="shared" si="7"/>
        <v>1.0209112750799998</v>
      </c>
      <c r="U491" s="124">
        <v>110</v>
      </c>
      <c r="V491" s="136"/>
      <c r="X491" s="138"/>
      <c r="Y491" s="138"/>
      <c r="Z491" s="138"/>
    </row>
    <row r="492" spans="1:26" x14ac:dyDescent="0.25">
      <c r="A492" s="146" t="s">
        <v>833</v>
      </c>
      <c r="B492" s="147"/>
      <c r="C492" s="146" t="s">
        <v>285</v>
      </c>
      <c r="D492" s="147" t="s">
        <v>293</v>
      </c>
      <c r="E492" s="148" t="s">
        <v>629</v>
      </c>
      <c r="F492" s="148" t="s">
        <v>143</v>
      </c>
      <c r="G492" s="147"/>
      <c r="H492" s="147"/>
      <c r="I492" s="148"/>
      <c r="J492" s="149">
        <v>1150</v>
      </c>
      <c r="K492" s="149">
        <v>2150</v>
      </c>
      <c r="L492" s="147" t="s">
        <v>30</v>
      </c>
      <c r="M492" s="146"/>
      <c r="N492" s="152">
        <v>290</v>
      </c>
      <c r="O492" s="148" t="s">
        <v>654</v>
      </c>
      <c r="P492" s="128">
        <f>IFERROR(VLOOKUP(L492,NiceHash!$S$3:$W$33,4,FALSE)*N492,0)</f>
        <v>0.8195647949999999</v>
      </c>
      <c r="Q492" s="121"/>
      <c r="R492" s="123"/>
      <c r="S492" s="128">
        <f>IFERROR(VLOOKUP(M492,NiceHash!$S$3:$W$33,4,FALSE)*Q492,0)</f>
        <v>0</v>
      </c>
      <c r="T492" s="132">
        <f t="shared" si="7"/>
        <v>0.8195647949999999</v>
      </c>
      <c r="U492" s="124">
        <v>120</v>
      </c>
      <c r="V492" s="136"/>
      <c r="X492" s="138"/>
      <c r="Y492" s="138"/>
      <c r="Z492" s="138"/>
    </row>
    <row r="493" spans="1:26" x14ac:dyDescent="0.25">
      <c r="A493" s="146" t="s">
        <v>284</v>
      </c>
      <c r="B493" s="147" t="s">
        <v>285</v>
      </c>
      <c r="C493" s="146" t="s">
        <v>285</v>
      </c>
      <c r="D493" s="147" t="s">
        <v>293</v>
      </c>
      <c r="E493" s="148" t="s">
        <v>629</v>
      </c>
      <c r="F493" s="148" t="s">
        <v>143</v>
      </c>
      <c r="G493" s="147"/>
      <c r="H493" s="147"/>
      <c r="I493" s="148"/>
      <c r="J493" s="149">
        <v>1330</v>
      </c>
      <c r="K493" s="149">
        <v>2100</v>
      </c>
      <c r="L493" s="153" t="s">
        <v>131</v>
      </c>
      <c r="M493" s="146"/>
      <c r="N493" s="154">
        <v>26.7</v>
      </c>
      <c r="O493" s="148" t="s">
        <v>232</v>
      </c>
      <c r="P493" s="128">
        <f>IFERROR(VLOOKUP(L493,NiceHash!$S$3:$W$33,4,FALSE)*N493,0)</f>
        <v>1.0995087501</v>
      </c>
      <c r="Q493" s="121"/>
      <c r="R493" s="120"/>
      <c r="S493" s="128">
        <f>IFERROR(VLOOKUP(M493,NiceHash!$S$3:$W$33,4,FALSE)*Q493,0)</f>
        <v>0</v>
      </c>
      <c r="T493" s="132">
        <f t="shared" si="7"/>
        <v>1.0995087501</v>
      </c>
      <c r="U493" s="124"/>
      <c r="V493" s="136"/>
      <c r="X493" s="138"/>
      <c r="Y493" s="138" t="s">
        <v>638</v>
      </c>
      <c r="Z493" s="138" t="s">
        <v>639</v>
      </c>
    </row>
    <row r="494" spans="1:26" x14ac:dyDescent="0.25">
      <c r="A494" s="146" t="s">
        <v>284</v>
      </c>
      <c r="B494" s="147" t="s">
        <v>285</v>
      </c>
      <c r="C494" s="146" t="s">
        <v>285</v>
      </c>
      <c r="D494" s="147" t="s">
        <v>293</v>
      </c>
      <c r="E494" s="148" t="s">
        <v>629</v>
      </c>
      <c r="F494" s="148" t="s">
        <v>143</v>
      </c>
      <c r="G494" s="147"/>
      <c r="H494" s="147"/>
      <c r="I494" s="148"/>
      <c r="J494" s="149">
        <v>1266</v>
      </c>
      <c r="K494" s="149">
        <v>2000</v>
      </c>
      <c r="L494" s="153" t="s">
        <v>131</v>
      </c>
      <c r="M494" s="146"/>
      <c r="N494" s="154">
        <v>24.3</v>
      </c>
      <c r="O494" s="148" t="s">
        <v>232</v>
      </c>
      <c r="P494" s="128">
        <f>IFERROR(VLOOKUP(L494,NiceHash!$S$3:$W$33,4,FALSE)*N494,0)</f>
        <v>1.0006765029</v>
      </c>
      <c r="Q494" s="121"/>
      <c r="R494" s="120"/>
      <c r="S494" s="128">
        <f>IFERROR(VLOOKUP(M494,NiceHash!$S$3:$W$33,4,FALSE)*Q494,0)</f>
        <v>0</v>
      </c>
      <c r="T494" s="132">
        <f t="shared" si="7"/>
        <v>1.0006765029</v>
      </c>
      <c r="U494" s="124"/>
      <c r="V494" s="136"/>
      <c r="X494" s="138"/>
      <c r="Y494" s="138" t="s">
        <v>640</v>
      </c>
      <c r="Z494" s="138" t="s">
        <v>641</v>
      </c>
    </row>
    <row r="495" spans="1:26" x14ac:dyDescent="0.25">
      <c r="A495" s="146" t="s">
        <v>284</v>
      </c>
      <c r="B495" s="147" t="s">
        <v>285</v>
      </c>
      <c r="C495" s="146" t="s">
        <v>285</v>
      </c>
      <c r="D495" s="147" t="s">
        <v>293</v>
      </c>
      <c r="E495" s="148" t="s">
        <v>629</v>
      </c>
      <c r="F495" s="148" t="s">
        <v>143</v>
      </c>
      <c r="G495" s="147"/>
      <c r="H495" s="147"/>
      <c r="I495" s="148"/>
      <c r="J495" s="149">
        <v>1266</v>
      </c>
      <c r="K495" s="149">
        <v>2000</v>
      </c>
      <c r="L495" s="153" t="s">
        <v>131</v>
      </c>
      <c r="M495" s="146"/>
      <c r="N495" s="154">
        <v>22</v>
      </c>
      <c r="O495" s="148" t="s">
        <v>232</v>
      </c>
      <c r="P495" s="128">
        <f>IFERROR(VLOOKUP(L495,NiceHash!$S$3:$W$33,4,FALSE)*N495,0)</f>
        <v>0.90596226600000007</v>
      </c>
      <c r="Q495" s="121"/>
      <c r="R495" s="120"/>
      <c r="S495" s="128">
        <f>IFERROR(VLOOKUP(M495,NiceHash!$S$3:$W$33,4,FALSE)*Q495,0)</f>
        <v>0</v>
      </c>
      <c r="T495" s="132">
        <f t="shared" si="7"/>
        <v>0.90596226600000007</v>
      </c>
      <c r="U495" s="124"/>
      <c r="V495" s="136"/>
      <c r="X495" s="138"/>
      <c r="Y495" s="138" t="s">
        <v>642</v>
      </c>
      <c r="Z495" s="138" t="s">
        <v>643</v>
      </c>
    </row>
    <row r="496" spans="1:26" x14ac:dyDescent="0.25">
      <c r="A496" s="146" t="s">
        <v>284</v>
      </c>
      <c r="B496" s="147" t="s">
        <v>285</v>
      </c>
      <c r="C496" s="146" t="s">
        <v>285</v>
      </c>
      <c r="D496" s="147" t="s">
        <v>293</v>
      </c>
      <c r="E496" s="148" t="s">
        <v>629</v>
      </c>
      <c r="F496" s="148" t="s">
        <v>143</v>
      </c>
      <c r="G496" s="147"/>
      <c r="H496" s="147"/>
      <c r="I496" s="148"/>
      <c r="J496" s="149">
        <v>1315</v>
      </c>
      <c r="K496" s="149">
        <v>2220</v>
      </c>
      <c r="L496" s="153" t="s">
        <v>131</v>
      </c>
      <c r="M496" s="146"/>
      <c r="N496" s="154">
        <v>25</v>
      </c>
      <c r="O496" s="148" t="s">
        <v>232</v>
      </c>
      <c r="P496" s="128">
        <f>IFERROR(VLOOKUP(L496,NiceHash!$S$3:$W$33,4,FALSE)*N496,0)</f>
        <v>1.029502575</v>
      </c>
      <c r="Q496" s="121"/>
      <c r="R496" s="120"/>
      <c r="S496" s="128">
        <f>IFERROR(VLOOKUP(M496,NiceHash!$S$3:$W$33,4,FALSE)*Q496,0)</f>
        <v>0</v>
      </c>
      <c r="T496" s="132">
        <f t="shared" si="7"/>
        <v>1.029502575</v>
      </c>
      <c r="U496" s="124"/>
      <c r="V496" s="136"/>
      <c r="X496" s="138"/>
      <c r="Y496" s="138" t="s">
        <v>644</v>
      </c>
      <c r="Z496" s="138">
        <v>37849</v>
      </c>
    </row>
    <row r="497" spans="1:26" x14ac:dyDescent="0.25">
      <c r="A497" s="146" t="s">
        <v>284</v>
      </c>
      <c r="B497" s="147" t="s">
        <v>285</v>
      </c>
      <c r="C497" s="146" t="s">
        <v>285</v>
      </c>
      <c r="D497" s="147" t="s">
        <v>293</v>
      </c>
      <c r="E497" s="148" t="s">
        <v>629</v>
      </c>
      <c r="F497" s="148" t="s">
        <v>143</v>
      </c>
      <c r="G497" s="147"/>
      <c r="H497" s="147" t="s">
        <v>645</v>
      </c>
      <c r="I497" s="148" t="s">
        <v>150</v>
      </c>
      <c r="J497" s="149">
        <v>950</v>
      </c>
      <c r="K497" s="149">
        <v>1750</v>
      </c>
      <c r="L497" s="153" t="s">
        <v>131</v>
      </c>
      <c r="M497" s="146"/>
      <c r="N497" s="154">
        <v>25</v>
      </c>
      <c r="O497" s="148" t="s">
        <v>232</v>
      </c>
      <c r="P497" s="128">
        <f>IFERROR(VLOOKUP(L497,NiceHash!$S$3:$W$33,4,FALSE)*N497,0)</f>
        <v>1.029502575</v>
      </c>
      <c r="Q497" s="121"/>
      <c r="R497" s="120"/>
      <c r="S497" s="128">
        <f>IFERROR(VLOOKUP(M497,NiceHash!$S$3:$W$33,4,FALSE)*Q497,0)</f>
        <v>0</v>
      </c>
      <c r="T497" s="132">
        <f t="shared" si="7"/>
        <v>1.029502575</v>
      </c>
      <c r="U497" s="124"/>
      <c r="V497" s="136"/>
      <c r="X497" s="138"/>
      <c r="Y497" s="138" t="s">
        <v>312</v>
      </c>
      <c r="Z497" s="138" t="s">
        <v>615</v>
      </c>
    </row>
    <row r="498" spans="1:26" x14ac:dyDescent="0.25">
      <c r="A498" s="146" t="s">
        <v>284</v>
      </c>
      <c r="B498" s="147" t="s">
        <v>292</v>
      </c>
      <c r="C498" s="146" t="s">
        <v>285</v>
      </c>
      <c r="D498" s="147" t="s">
        <v>293</v>
      </c>
      <c r="E498" s="148" t="s">
        <v>629</v>
      </c>
      <c r="F498" s="148" t="s">
        <v>143</v>
      </c>
      <c r="G498" s="147"/>
      <c r="H498" s="147"/>
      <c r="I498" s="148"/>
      <c r="J498" s="149">
        <v>1100</v>
      </c>
      <c r="K498" s="149">
        <v>2250</v>
      </c>
      <c r="L498" s="153" t="s">
        <v>131</v>
      </c>
      <c r="M498" s="146"/>
      <c r="N498" s="154">
        <v>27.1</v>
      </c>
      <c r="O498" s="148" t="s">
        <v>232</v>
      </c>
      <c r="P498" s="128">
        <f>IFERROR(VLOOKUP(L498,NiceHash!$S$3:$W$33,4,FALSE)*N498,0)</f>
        <v>1.1159807913000002</v>
      </c>
      <c r="Q498" s="121"/>
      <c r="R498" s="120"/>
      <c r="S498" s="128">
        <f>IFERROR(VLOOKUP(M498,NiceHash!$S$3:$W$33,4,FALSE)*Q498,0)</f>
        <v>0</v>
      </c>
      <c r="T498" s="132">
        <f t="shared" si="7"/>
        <v>1.1159807913000002</v>
      </c>
      <c r="U498" s="124"/>
      <c r="V498" s="136"/>
      <c r="X498" s="138"/>
      <c r="Y498" s="138" t="s">
        <v>303</v>
      </c>
      <c r="Z498" s="138" t="s">
        <v>639</v>
      </c>
    </row>
    <row r="499" spans="1:26" x14ac:dyDescent="0.25">
      <c r="A499" s="146" t="s">
        <v>284</v>
      </c>
      <c r="B499" s="147" t="s">
        <v>292</v>
      </c>
      <c r="C499" s="146" t="s">
        <v>285</v>
      </c>
      <c r="D499" s="147" t="s">
        <v>293</v>
      </c>
      <c r="E499" s="148" t="s">
        <v>629</v>
      </c>
      <c r="F499" s="148" t="s">
        <v>143</v>
      </c>
      <c r="G499" s="147"/>
      <c r="H499" s="147"/>
      <c r="I499" s="148"/>
      <c r="J499" s="149">
        <v>1260</v>
      </c>
      <c r="K499" s="149">
        <v>8000</v>
      </c>
      <c r="L499" s="153" t="s">
        <v>131</v>
      </c>
      <c r="M499" s="146"/>
      <c r="N499" s="154">
        <v>30</v>
      </c>
      <c r="O499" s="148" t="s">
        <v>232</v>
      </c>
      <c r="P499" s="128">
        <f>IFERROR(VLOOKUP(L499,NiceHash!$S$3:$W$33,4,FALSE)*N499,0)</f>
        <v>1.2354030900000001</v>
      </c>
      <c r="Q499" s="121"/>
      <c r="R499" s="120"/>
      <c r="S499" s="128">
        <f>IFERROR(VLOOKUP(M499,NiceHash!$S$3:$W$33,4,FALSE)*Q499,0)</f>
        <v>0</v>
      </c>
      <c r="T499" s="132">
        <f t="shared" si="7"/>
        <v>1.2354030900000001</v>
      </c>
      <c r="U499" s="124"/>
      <c r="V499" s="136"/>
      <c r="X499" s="138"/>
      <c r="Y499" s="138" t="s">
        <v>307</v>
      </c>
      <c r="Z499" s="138" t="s">
        <v>646</v>
      </c>
    </row>
    <row r="500" spans="1:26" x14ac:dyDescent="0.25">
      <c r="A500" s="146" t="s">
        <v>284</v>
      </c>
      <c r="B500" s="147" t="s">
        <v>292</v>
      </c>
      <c r="C500" s="146" t="s">
        <v>285</v>
      </c>
      <c r="D500" s="147" t="s">
        <v>293</v>
      </c>
      <c r="E500" s="148" t="s">
        <v>629</v>
      </c>
      <c r="F500" s="148" t="s">
        <v>143</v>
      </c>
      <c r="G500" s="147"/>
      <c r="H500" s="147"/>
      <c r="I500" s="148"/>
      <c r="J500" s="149">
        <v>1220</v>
      </c>
      <c r="K500" s="149">
        <v>2295</v>
      </c>
      <c r="L500" s="153" t="s">
        <v>131</v>
      </c>
      <c r="M500" s="146"/>
      <c r="N500" s="154">
        <v>28.5</v>
      </c>
      <c r="O500" s="148" t="s">
        <v>232</v>
      </c>
      <c r="P500" s="128">
        <f>IFERROR(VLOOKUP(L500,NiceHash!$S$3:$W$33,4,FALSE)*N500,0)</f>
        <v>1.1736329355000001</v>
      </c>
      <c r="Q500" s="121"/>
      <c r="R500" s="120"/>
      <c r="S500" s="128">
        <f>IFERROR(VLOOKUP(M500,NiceHash!$S$3:$W$33,4,FALSE)*Q500,0)</f>
        <v>0</v>
      </c>
      <c r="T500" s="132">
        <f t="shared" si="7"/>
        <v>1.1736329355000001</v>
      </c>
      <c r="U500" s="124"/>
      <c r="V500" s="136"/>
      <c r="X500" s="138"/>
      <c r="Y500" s="138" t="s">
        <v>303</v>
      </c>
      <c r="Z500" s="138">
        <v>37088</v>
      </c>
    </row>
    <row r="501" spans="1:26" x14ac:dyDescent="0.25">
      <c r="A501" s="146" t="s">
        <v>284</v>
      </c>
      <c r="B501" s="147" t="s">
        <v>292</v>
      </c>
      <c r="C501" s="146" t="s">
        <v>285</v>
      </c>
      <c r="D501" s="147" t="s">
        <v>293</v>
      </c>
      <c r="E501" s="148" t="s">
        <v>629</v>
      </c>
      <c r="F501" s="148" t="s">
        <v>143</v>
      </c>
      <c r="G501" s="147"/>
      <c r="H501" s="147"/>
      <c r="I501" s="148"/>
      <c r="J501" s="149">
        <v>1220</v>
      </c>
      <c r="K501" s="149">
        <v>2275</v>
      </c>
      <c r="L501" s="153" t="s">
        <v>131</v>
      </c>
      <c r="M501" s="146"/>
      <c r="N501" s="154">
        <v>31.6</v>
      </c>
      <c r="O501" s="148" t="s">
        <v>232</v>
      </c>
      <c r="P501" s="128">
        <f>IFERROR(VLOOKUP(L501,NiceHash!$S$3:$W$33,4,FALSE)*N501,0)</f>
        <v>1.3012912548000002</v>
      </c>
      <c r="Q501" s="121"/>
      <c r="R501" s="120"/>
      <c r="S501" s="128">
        <f>IFERROR(VLOOKUP(M501,NiceHash!$S$3:$W$33,4,FALSE)*Q501,0)</f>
        <v>0</v>
      </c>
      <c r="T501" s="132">
        <f t="shared" si="7"/>
        <v>1.3012912548000002</v>
      </c>
      <c r="U501" s="124"/>
      <c r="V501" s="136"/>
      <c r="X501" s="138"/>
      <c r="Y501" s="138" t="s">
        <v>303</v>
      </c>
      <c r="Z501" s="138">
        <v>16.8</v>
      </c>
    </row>
    <row r="502" spans="1:26" x14ac:dyDescent="0.25">
      <c r="A502" s="146" t="s">
        <v>284</v>
      </c>
      <c r="B502" s="147" t="s">
        <v>292</v>
      </c>
      <c r="C502" s="146" t="s">
        <v>285</v>
      </c>
      <c r="D502" s="147" t="s">
        <v>293</v>
      </c>
      <c r="E502" s="148" t="s">
        <v>629</v>
      </c>
      <c r="F502" s="148" t="s">
        <v>143</v>
      </c>
      <c r="G502" s="147"/>
      <c r="H502" s="147"/>
      <c r="I502" s="148"/>
      <c r="J502" s="149">
        <v>1100</v>
      </c>
      <c r="K502" s="149">
        <v>2125</v>
      </c>
      <c r="L502" s="153" t="s">
        <v>131</v>
      </c>
      <c r="M502" s="146"/>
      <c r="N502" s="154">
        <v>29</v>
      </c>
      <c r="O502" s="148" t="s">
        <v>232</v>
      </c>
      <c r="P502" s="128">
        <f>IFERROR(VLOOKUP(L502,NiceHash!$S$3:$W$33,4,FALSE)*N502,0)</f>
        <v>1.1942229870000001</v>
      </c>
      <c r="Q502" s="121"/>
      <c r="R502" s="120"/>
      <c r="S502" s="128">
        <f>IFERROR(VLOOKUP(M502,NiceHash!$S$3:$W$33,4,FALSE)*Q502,0)</f>
        <v>0</v>
      </c>
      <c r="T502" s="132">
        <f t="shared" si="7"/>
        <v>1.1942229870000001</v>
      </c>
      <c r="U502" s="124"/>
      <c r="V502" s="136"/>
      <c r="X502" s="138"/>
      <c r="Y502" s="138" t="s">
        <v>647</v>
      </c>
      <c r="Z502" s="138">
        <v>37150</v>
      </c>
    </row>
    <row r="503" spans="1:26" x14ac:dyDescent="0.25">
      <c r="A503" s="146" t="s">
        <v>284</v>
      </c>
      <c r="B503" s="147" t="s">
        <v>292</v>
      </c>
      <c r="C503" s="146" t="s">
        <v>285</v>
      </c>
      <c r="D503" s="147" t="s">
        <v>293</v>
      </c>
      <c r="E503" s="148" t="s">
        <v>629</v>
      </c>
      <c r="F503" s="148" t="s">
        <v>143</v>
      </c>
      <c r="G503" s="147"/>
      <c r="H503" s="147"/>
      <c r="I503" s="148"/>
      <c r="J503" s="149">
        <v>1170</v>
      </c>
      <c r="K503" s="149">
        <v>2050</v>
      </c>
      <c r="L503" s="153" t="s">
        <v>131</v>
      </c>
      <c r="M503" s="146"/>
      <c r="N503" s="154">
        <v>25.3</v>
      </c>
      <c r="O503" s="148" t="s">
        <v>232</v>
      </c>
      <c r="P503" s="128">
        <f>IFERROR(VLOOKUP(L503,NiceHash!$S$3:$W$33,4,FALSE)*N503,0)</f>
        <v>1.0418566059000001</v>
      </c>
      <c r="Q503" s="121"/>
      <c r="R503" s="120"/>
      <c r="S503" s="128">
        <f>IFERROR(VLOOKUP(M503,NiceHash!$S$3:$W$33,4,FALSE)*Q503,0)</f>
        <v>0</v>
      </c>
      <c r="T503" s="132">
        <f t="shared" si="7"/>
        <v>1.0418566059000001</v>
      </c>
      <c r="U503" s="124"/>
      <c r="V503" s="136"/>
      <c r="X503" s="138"/>
      <c r="Y503" s="138" t="s">
        <v>648</v>
      </c>
      <c r="Z503" s="138" t="s">
        <v>521</v>
      </c>
    </row>
    <row r="504" spans="1:26" x14ac:dyDescent="0.25">
      <c r="A504" s="146" t="s">
        <v>284</v>
      </c>
      <c r="B504" s="147" t="s">
        <v>292</v>
      </c>
      <c r="C504" s="146" t="s">
        <v>285</v>
      </c>
      <c r="D504" s="147" t="s">
        <v>293</v>
      </c>
      <c r="E504" s="148" t="s">
        <v>629</v>
      </c>
      <c r="F504" s="148" t="s">
        <v>143</v>
      </c>
      <c r="G504" s="147"/>
      <c r="H504" s="147"/>
      <c r="I504" s="148"/>
      <c r="J504" s="149">
        <v>1266</v>
      </c>
      <c r="K504" s="149">
        <v>1250</v>
      </c>
      <c r="L504" s="153" t="s">
        <v>131</v>
      </c>
      <c r="M504" s="146"/>
      <c r="N504" s="154">
        <v>25</v>
      </c>
      <c r="O504" s="148" t="s">
        <v>232</v>
      </c>
      <c r="P504" s="128">
        <f>IFERROR(VLOOKUP(L504,NiceHash!$S$3:$W$33,4,FALSE)*N504,0)</f>
        <v>1.029502575</v>
      </c>
      <c r="Q504" s="121"/>
      <c r="R504" s="120"/>
      <c r="S504" s="128">
        <f>IFERROR(VLOOKUP(M504,NiceHash!$S$3:$W$33,4,FALSE)*Q504,0)</f>
        <v>0</v>
      </c>
      <c r="T504" s="132">
        <f t="shared" si="7"/>
        <v>1.029502575</v>
      </c>
      <c r="U504" s="124"/>
      <c r="V504" s="136"/>
      <c r="X504" s="138"/>
      <c r="Y504" s="138" t="s">
        <v>318</v>
      </c>
      <c r="Z504" s="138" t="s">
        <v>635</v>
      </c>
    </row>
    <row r="505" spans="1:26" x14ac:dyDescent="0.25">
      <c r="A505" s="146" t="s">
        <v>284</v>
      </c>
      <c r="B505" s="147" t="s">
        <v>336</v>
      </c>
      <c r="C505" s="146" t="s">
        <v>285</v>
      </c>
      <c r="D505" s="147" t="s">
        <v>293</v>
      </c>
      <c r="E505" s="148" t="s">
        <v>629</v>
      </c>
      <c r="F505" s="148" t="s">
        <v>143</v>
      </c>
      <c r="G505" s="147"/>
      <c r="H505" s="147"/>
      <c r="I505" s="148"/>
      <c r="J505" s="149">
        <v>1266</v>
      </c>
      <c r="K505" s="149">
        <v>2250</v>
      </c>
      <c r="L505" s="153" t="s">
        <v>131</v>
      </c>
      <c r="M505" s="146"/>
      <c r="N505" s="154">
        <v>27</v>
      </c>
      <c r="O505" s="148" t="s">
        <v>232</v>
      </c>
      <c r="P505" s="128">
        <f>IFERROR(VLOOKUP(L505,NiceHash!$S$3:$W$33,4,FALSE)*N505,0)</f>
        <v>1.1118627810000001</v>
      </c>
      <c r="Q505" s="121"/>
      <c r="R505" s="120"/>
      <c r="S505" s="128">
        <f>IFERROR(VLOOKUP(M505,NiceHash!$S$3:$W$33,4,FALSE)*Q505,0)</f>
        <v>0</v>
      </c>
      <c r="T505" s="132">
        <f t="shared" si="7"/>
        <v>1.1118627810000001</v>
      </c>
      <c r="U505" s="124"/>
      <c r="V505" s="136"/>
      <c r="X505" s="138"/>
      <c r="Y505" s="138" t="s">
        <v>649</v>
      </c>
      <c r="Z505" s="138">
        <v>37423</v>
      </c>
    </row>
    <row r="506" spans="1:26" x14ac:dyDescent="0.25">
      <c r="A506" s="146" t="s">
        <v>833</v>
      </c>
      <c r="B506" s="147"/>
      <c r="C506" s="146" t="s">
        <v>285</v>
      </c>
      <c r="D506" s="147" t="s">
        <v>293</v>
      </c>
      <c r="E506" s="148" t="s">
        <v>629</v>
      </c>
      <c r="F506" s="148" t="s">
        <v>143</v>
      </c>
      <c r="G506" s="147"/>
      <c r="H506" s="147"/>
      <c r="I506" s="148"/>
      <c r="J506" s="149">
        <v>1150</v>
      </c>
      <c r="K506" s="149">
        <v>2150</v>
      </c>
      <c r="L506" s="147" t="s">
        <v>131</v>
      </c>
      <c r="M506" s="146"/>
      <c r="N506" s="154">
        <v>29.5</v>
      </c>
      <c r="O506" s="148" t="s">
        <v>232</v>
      </c>
      <c r="P506" s="128">
        <f>IFERROR(VLOOKUP(L506,NiceHash!$S$3:$W$33,4,FALSE)*N506,0)</f>
        <v>1.2148130385</v>
      </c>
      <c r="Q506" s="121"/>
      <c r="R506" s="123"/>
      <c r="S506" s="128">
        <f>IFERROR(VLOOKUP(M506,NiceHash!$S$3:$W$33,4,FALSE)*Q506,0)</f>
        <v>0</v>
      </c>
      <c r="T506" s="132">
        <f t="shared" si="7"/>
        <v>1.2148130385</v>
      </c>
      <c r="U506" s="124">
        <v>135</v>
      </c>
      <c r="V506" s="136"/>
      <c r="X506" s="138"/>
      <c r="Y506" s="138"/>
      <c r="Z506" s="138"/>
    </row>
    <row r="507" spans="1:26" x14ac:dyDescent="0.25">
      <c r="A507" s="146" t="s">
        <v>833</v>
      </c>
      <c r="B507" s="147"/>
      <c r="C507" s="146" t="s">
        <v>285</v>
      </c>
      <c r="D507" s="147" t="s">
        <v>293</v>
      </c>
      <c r="E507" s="148" t="s">
        <v>629</v>
      </c>
      <c r="F507" s="148" t="s">
        <v>143</v>
      </c>
      <c r="G507" s="147"/>
      <c r="H507" s="147"/>
      <c r="I507" s="148"/>
      <c r="J507" s="149">
        <v>1150</v>
      </c>
      <c r="K507" s="149">
        <v>2150</v>
      </c>
      <c r="L507" s="147" t="s">
        <v>133</v>
      </c>
      <c r="M507" s="146"/>
      <c r="N507" s="154">
        <v>18</v>
      </c>
      <c r="O507" s="148" t="s">
        <v>232</v>
      </c>
      <c r="P507" s="128">
        <f>IFERROR(VLOOKUP(L507,NiceHash!$S$3:$W$33,4,FALSE)*N507,0)</f>
        <v>0</v>
      </c>
      <c r="Q507" s="121"/>
      <c r="R507" s="123"/>
      <c r="S507" s="128">
        <f>IFERROR(VLOOKUP(M507,NiceHash!$S$3:$W$33,4,FALSE)*Q507,0)</f>
        <v>0</v>
      </c>
      <c r="T507" s="132">
        <f t="shared" si="7"/>
        <v>0</v>
      </c>
      <c r="U507" s="124">
        <v>130</v>
      </c>
      <c r="V507" s="136"/>
      <c r="X507" s="138"/>
      <c r="Y507" s="138"/>
      <c r="Z507" s="138"/>
    </row>
    <row r="508" spans="1:26" x14ac:dyDescent="0.25">
      <c r="A508" s="146" t="s">
        <v>833</v>
      </c>
      <c r="B508" s="147"/>
      <c r="C508" s="146" t="s">
        <v>285</v>
      </c>
      <c r="D508" s="147" t="s">
        <v>293</v>
      </c>
      <c r="E508" s="148" t="s">
        <v>629</v>
      </c>
      <c r="F508" s="148" t="s">
        <v>143</v>
      </c>
      <c r="G508" s="147"/>
      <c r="H508" s="147"/>
      <c r="I508" s="148"/>
      <c r="J508" s="149">
        <v>1150</v>
      </c>
      <c r="K508" s="149">
        <v>2150</v>
      </c>
      <c r="L508" s="147" t="s">
        <v>22</v>
      </c>
      <c r="M508" s="146"/>
      <c r="N508" s="151">
        <v>4.9000000000000004</v>
      </c>
      <c r="O508" s="148" t="s">
        <v>232</v>
      </c>
      <c r="P508" s="128">
        <f>IFERROR(VLOOKUP(L508,NiceHash!$S$3:$W$33,4,FALSE)*N508,0)</f>
        <v>0.14299257847770003</v>
      </c>
      <c r="Q508" s="121"/>
      <c r="R508" s="123"/>
      <c r="S508" s="128">
        <f>IFERROR(VLOOKUP(M508,NiceHash!$S$3:$W$33,4,FALSE)*Q508,0)</f>
        <v>0</v>
      </c>
      <c r="T508" s="132">
        <f t="shared" si="7"/>
        <v>0.14299257847770003</v>
      </c>
      <c r="U508" s="124">
        <v>130</v>
      </c>
      <c r="V508" s="136"/>
      <c r="X508" s="138"/>
      <c r="Y508" s="138"/>
      <c r="Z508" s="138"/>
    </row>
    <row r="509" spans="1:26" x14ac:dyDescent="0.25">
      <c r="A509" s="146" t="s">
        <v>833</v>
      </c>
      <c r="B509" s="147"/>
      <c r="C509" s="146" t="s">
        <v>285</v>
      </c>
      <c r="D509" s="147" t="s">
        <v>293</v>
      </c>
      <c r="E509" s="148" t="s">
        <v>629</v>
      </c>
      <c r="F509" s="148" t="s">
        <v>143</v>
      </c>
      <c r="G509" s="147"/>
      <c r="H509" s="147"/>
      <c r="I509" s="148"/>
      <c r="J509" s="149">
        <v>1150</v>
      </c>
      <c r="K509" s="149">
        <v>2150</v>
      </c>
      <c r="L509" s="147" t="s">
        <v>16</v>
      </c>
      <c r="M509" s="146"/>
      <c r="N509" s="152">
        <v>820</v>
      </c>
      <c r="O509" s="148" t="s">
        <v>223</v>
      </c>
      <c r="P509" s="128">
        <f>IFERROR(VLOOKUP(L509,NiceHash!$S$3:$W$33,4,FALSE)*N509,0)</f>
        <v>0.77268407381999993</v>
      </c>
      <c r="Q509" s="121"/>
      <c r="R509" s="123"/>
      <c r="S509" s="128">
        <f>IFERROR(VLOOKUP(M509,NiceHash!$S$3:$W$33,4,FALSE)*Q509,0)</f>
        <v>0</v>
      </c>
      <c r="T509" s="132">
        <f t="shared" si="7"/>
        <v>0.77268407381999993</v>
      </c>
      <c r="U509" s="124">
        <v>150</v>
      </c>
      <c r="V509" s="136"/>
      <c r="X509" s="138"/>
      <c r="Y509" s="138"/>
      <c r="Z509" s="138"/>
    </row>
    <row r="510" spans="1:26" x14ac:dyDescent="0.25">
      <c r="A510" s="146" t="s">
        <v>833</v>
      </c>
      <c r="B510" s="147"/>
      <c r="C510" s="146" t="s">
        <v>285</v>
      </c>
      <c r="D510" s="147" t="s">
        <v>293</v>
      </c>
      <c r="E510" s="148" t="s">
        <v>629</v>
      </c>
      <c r="F510" s="148" t="s">
        <v>143</v>
      </c>
      <c r="G510" s="147"/>
      <c r="H510" s="147"/>
      <c r="I510" s="148"/>
      <c r="J510" s="149">
        <v>1150</v>
      </c>
      <c r="K510" s="149">
        <v>2150</v>
      </c>
      <c r="L510" s="147" t="s">
        <v>15</v>
      </c>
      <c r="M510" s="146"/>
      <c r="N510" s="154">
        <v>19</v>
      </c>
      <c r="O510" s="148" t="s">
        <v>232</v>
      </c>
      <c r="P510" s="128">
        <f>IFERROR(VLOOKUP(L510,NiceHash!$S$3:$W$33,4,FALSE)*N510,0)</f>
        <v>2.4163031025E-2</v>
      </c>
      <c r="Q510" s="121"/>
      <c r="R510" s="123"/>
      <c r="S510" s="128">
        <f>IFERROR(VLOOKUP(M510,NiceHash!$S$3:$W$33,4,FALSE)*Q510,0)</f>
        <v>0</v>
      </c>
      <c r="T510" s="132">
        <f t="shared" si="7"/>
        <v>2.4163031025E-2</v>
      </c>
      <c r="U510" s="124">
        <v>115</v>
      </c>
      <c r="V510" s="136"/>
      <c r="X510" s="138"/>
      <c r="Y510" s="138"/>
      <c r="Z510" s="138"/>
    </row>
    <row r="511" spans="1:26" x14ac:dyDescent="0.25">
      <c r="A511" s="146" t="s">
        <v>833</v>
      </c>
      <c r="B511" s="147"/>
      <c r="C511" s="146" t="s">
        <v>285</v>
      </c>
      <c r="D511" s="147" t="s">
        <v>293</v>
      </c>
      <c r="E511" s="148" t="s">
        <v>629</v>
      </c>
      <c r="F511" s="148" t="s">
        <v>143</v>
      </c>
      <c r="G511" s="147"/>
      <c r="H511" s="147"/>
      <c r="I511" s="148"/>
      <c r="J511" s="149">
        <v>1150</v>
      </c>
      <c r="K511" s="149">
        <v>2150</v>
      </c>
      <c r="L511" s="147" t="s">
        <v>31</v>
      </c>
      <c r="M511" s="146"/>
      <c r="N511" s="152">
        <v>690</v>
      </c>
      <c r="O511" s="148" t="s">
        <v>232</v>
      </c>
      <c r="P511" s="128">
        <f>IFERROR(VLOOKUP(L511,NiceHash!$S$3:$W$33,4,FALSE)*N511,0)</f>
        <v>0.17327133926999999</v>
      </c>
      <c r="Q511" s="121"/>
      <c r="R511" s="123"/>
      <c r="S511" s="128">
        <f>IFERROR(VLOOKUP(M511,NiceHash!$S$3:$W$33,4,FALSE)*Q511,0)</f>
        <v>0</v>
      </c>
      <c r="T511" s="132">
        <f t="shared" si="7"/>
        <v>0.17327133926999999</v>
      </c>
      <c r="U511" s="124">
        <v>135</v>
      </c>
      <c r="V511" s="136"/>
      <c r="X511" s="138"/>
      <c r="Y511" s="138"/>
      <c r="Z511" s="138"/>
    </row>
    <row r="512" spans="1:26" x14ac:dyDescent="0.25">
      <c r="A512" s="146" t="s">
        <v>833</v>
      </c>
      <c r="B512" s="147"/>
      <c r="C512" s="146" t="s">
        <v>285</v>
      </c>
      <c r="D512" s="147" t="s">
        <v>293</v>
      </c>
      <c r="E512" s="148" t="s">
        <v>629</v>
      </c>
      <c r="F512" s="148" t="s">
        <v>143</v>
      </c>
      <c r="G512" s="147"/>
      <c r="H512" s="147"/>
      <c r="I512" s="148"/>
      <c r="J512" s="149">
        <v>1150</v>
      </c>
      <c r="K512" s="149">
        <v>2150</v>
      </c>
      <c r="L512" s="147" t="s">
        <v>34</v>
      </c>
      <c r="M512" s="146"/>
      <c r="N512" s="151">
        <v>18</v>
      </c>
      <c r="O512" s="148" t="s">
        <v>232</v>
      </c>
      <c r="P512" s="128">
        <f>IFERROR(VLOOKUP(L512,NiceHash!$S$3:$W$33,4,FALSE)*N512,0)</f>
        <v>0.59590031399999999</v>
      </c>
      <c r="Q512" s="121"/>
      <c r="R512" s="123"/>
      <c r="S512" s="128">
        <f>IFERROR(VLOOKUP(M512,NiceHash!$S$3:$W$33,4,FALSE)*Q512,0)</f>
        <v>0</v>
      </c>
      <c r="T512" s="132">
        <f t="shared" si="7"/>
        <v>0.59590031399999999</v>
      </c>
      <c r="U512" s="124">
        <v>115</v>
      </c>
      <c r="V512" s="136"/>
      <c r="X512" s="138"/>
      <c r="Y512" s="138"/>
      <c r="Z512" s="138"/>
    </row>
    <row r="513" spans="1:26" x14ac:dyDescent="0.25">
      <c r="A513" s="146" t="s">
        <v>833</v>
      </c>
      <c r="B513" s="147"/>
      <c r="C513" s="146" t="s">
        <v>285</v>
      </c>
      <c r="D513" s="147" t="s">
        <v>293</v>
      </c>
      <c r="E513" s="148" t="s">
        <v>629</v>
      </c>
      <c r="F513" s="148" t="s">
        <v>143</v>
      </c>
      <c r="G513" s="147"/>
      <c r="H513" s="147"/>
      <c r="I513" s="148"/>
      <c r="J513" s="149">
        <v>1150</v>
      </c>
      <c r="K513" s="149">
        <v>2150</v>
      </c>
      <c r="L513" s="147" t="s">
        <v>32</v>
      </c>
      <c r="M513" s="146"/>
      <c r="N513" s="151">
        <v>6.7</v>
      </c>
      <c r="O513" s="148" t="s">
        <v>232</v>
      </c>
      <c r="P513" s="128">
        <f>IFERROR(VLOOKUP(L513,NiceHash!$S$3:$W$33,4,FALSE)*N513,0)</f>
        <v>5.9509286099999996E-2</v>
      </c>
      <c r="Q513" s="121"/>
      <c r="R513" s="123"/>
      <c r="S513" s="128">
        <f>IFERROR(VLOOKUP(M513,NiceHash!$S$3:$W$33,4,FALSE)*Q513,0)</f>
        <v>0</v>
      </c>
      <c r="T513" s="132">
        <f t="shared" si="7"/>
        <v>5.9509286099999996E-2</v>
      </c>
      <c r="U513" s="124">
        <v>140</v>
      </c>
      <c r="V513" s="136"/>
      <c r="X513" s="138"/>
      <c r="Y513" s="138"/>
      <c r="Z513" s="138"/>
    </row>
    <row r="514" spans="1:26" x14ac:dyDescent="0.25">
      <c r="A514" s="146" t="s">
        <v>650</v>
      </c>
      <c r="B514" s="147" t="s">
        <v>651</v>
      </c>
      <c r="C514" s="146" t="s">
        <v>285</v>
      </c>
      <c r="D514" s="147" t="s">
        <v>293</v>
      </c>
      <c r="E514" s="148" t="s">
        <v>629</v>
      </c>
      <c r="F514" s="148" t="s">
        <v>185</v>
      </c>
      <c r="G514" s="147"/>
      <c r="H514" s="147" t="s">
        <v>645</v>
      </c>
      <c r="I514" s="148" t="s">
        <v>150</v>
      </c>
      <c r="J514" s="149">
        <v>1160</v>
      </c>
      <c r="K514" s="149">
        <v>1950</v>
      </c>
      <c r="L514" s="153" t="s">
        <v>791</v>
      </c>
      <c r="M514" s="146"/>
      <c r="N514" s="150">
        <v>0.44600000000000001</v>
      </c>
      <c r="O514" s="148" t="s">
        <v>115</v>
      </c>
      <c r="P514" s="128">
        <f>IFERROR(VLOOKUP(L514,NiceHash!$S$3:$W$33,4,FALSE)*N514,0)</f>
        <v>6.1221086459999994E-3</v>
      </c>
      <c r="Q514" s="121"/>
      <c r="R514" s="123"/>
      <c r="S514" s="128">
        <f>IFERROR(VLOOKUP(M514,NiceHash!$S$3:$W$33,4,FALSE)*Q514,0)</f>
        <v>0</v>
      </c>
      <c r="T514" s="132">
        <f t="shared" si="7"/>
        <v>6.1221086459999994E-3</v>
      </c>
      <c r="U514" s="124"/>
      <c r="V514" s="136"/>
      <c r="X514" s="138" t="s">
        <v>655</v>
      </c>
      <c r="Y514" s="138" t="s">
        <v>418</v>
      </c>
      <c r="Z514" s="138"/>
    </row>
    <row r="515" spans="1:26" x14ac:dyDescent="0.25">
      <c r="A515" s="146" t="s">
        <v>650</v>
      </c>
      <c r="B515" s="147" t="s">
        <v>651</v>
      </c>
      <c r="C515" s="146" t="s">
        <v>285</v>
      </c>
      <c r="D515" s="147" t="s">
        <v>293</v>
      </c>
      <c r="E515" s="148" t="s">
        <v>629</v>
      </c>
      <c r="F515" s="148" t="s">
        <v>185</v>
      </c>
      <c r="G515" s="147"/>
      <c r="H515" s="147" t="s">
        <v>645</v>
      </c>
      <c r="I515" s="148" t="s">
        <v>150</v>
      </c>
      <c r="J515" s="149">
        <v>1160</v>
      </c>
      <c r="K515" s="149">
        <v>1950</v>
      </c>
      <c r="L515" s="147" t="s">
        <v>28</v>
      </c>
      <c r="M515" s="146"/>
      <c r="N515" s="150">
        <v>0.4</v>
      </c>
      <c r="O515" s="148" t="s">
        <v>223</v>
      </c>
      <c r="P515" s="128">
        <f>IFERROR(VLOOKUP(L515,NiceHash!$S$3:$W$33,4,FALSE)*N515,0)</f>
        <v>0.2096147988</v>
      </c>
      <c r="Q515" s="121"/>
      <c r="R515" s="123"/>
      <c r="S515" s="128">
        <f>IFERROR(VLOOKUP(M515,NiceHash!$S$3:$W$33,4,FALSE)*Q515,0)</f>
        <v>0</v>
      </c>
      <c r="T515" s="132">
        <f t="shared" ref="T515:T578" si="8">P515+S515</f>
        <v>0.2096147988</v>
      </c>
      <c r="U515" s="124"/>
      <c r="V515" s="136"/>
      <c r="X515" s="138" t="s">
        <v>652</v>
      </c>
      <c r="Y515" s="138" t="s">
        <v>418</v>
      </c>
      <c r="Z515" s="138"/>
    </row>
    <row r="516" spans="1:26" x14ac:dyDescent="0.25">
      <c r="A516" s="146" t="s">
        <v>650</v>
      </c>
      <c r="B516" s="147" t="s">
        <v>651</v>
      </c>
      <c r="C516" s="146" t="s">
        <v>285</v>
      </c>
      <c r="D516" s="147" t="s">
        <v>293</v>
      </c>
      <c r="E516" s="148" t="s">
        <v>629</v>
      </c>
      <c r="F516" s="148" t="s">
        <v>185</v>
      </c>
      <c r="G516" s="147"/>
      <c r="H516" s="147" t="s">
        <v>645</v>
      </c>
      <c r="I516" s="148" t="s">
        <v>150</v>
      </c>
      <c r="J516" s="149">
        <v>1160</v>
      </c>
      <c r="K516" s="149">
        <v>1950</v>
      </c>
      <c r="L516" s="147" t="s">
        <v>28</v>
      </c>
      <c r="M516" s="146"/>
      <c r="N516" s="150">
        <v>0.40799999999999997</v>
      </c>
      <c r="O516" s="148" t="s">
        <v>223</v>
      </c>
      <c r="P516" s="128">
        <f>IFERROR(VLOOKUP(L516,NiceHash!$S$3:$W$33,4,FALSE)*N516,0)</f>
        <v>0.21380709477599996</v>
      </c>
      <c r="Q516" s="121"/>
      <c r="R516" s="123"/>
      <c r="S516" s="128">
        <f>IFERROR(VLOOKUP(M516,NiceHash!$S$3:$W$33,4,FALSE)*Q516,0)</f>
        <v>0</v>
      </c>
      <c r="T516" s="132">
        <f t="shared" si="8"/>
        <v>0.21380709477599996</v>
      </c>
      <c r="U516" s="124"/>
      <c r="V516" s="136"/>
      <c r="X516" s="138" t="s">
        <v>653</v>
      </c>
      <c r="Y516" s="138" t="s">
        <v>418</v>
      </c>
      <c r="Z516" s="138"/>
    </row>
    <row r="517" spans="1:26" x14ac:dyDescent="0.25">
      <c r="A517" s="146" t="s">
        <v>650</v>
      </c>
      <c r="B517" s="147" t="s">
        <v>651</v>
      </c>
      <c r="C517" s="146" t="s">
        <v>285</v>
      </c>
      <c r="D517" s="147" t="s">
        <v>293</v>
      </c>
      <c r="E517" s="148" t="s">
        <v>629</v>
      </c>
      <c r="F517" s="148" t="s">
        <v>185</v>
      </c>
      <c r="G517" s="147"/>
      <c r="H517" s="147" t="s">
        <v>645</v>
      </c>
      <c r="I517" s="148" t="s">
        <v>150</v>
      </c>
      <c r="J517" s="149">
        <v>1160</v>
      </c>
      <c r="K517" s="149">
        <v>1950</v>
      </c>
      <c r="L517" s="153" t="s">
        <v>771</v>
      </c>
      <c r="M517" s="146"/>
      <c r="N517" s="150">
        <v>0.45</v>
      </c>
      <c r="O517" s="148" t="s">
        <v>223</v>
      </c>
      <c r="P517" s="128">
        <f>IFERROR(VLOOKUP(L517,NiceHash!$S$3:$W$33,4,FALSE)*N517,0)</f>
        <v>0.6293288682</v>
      </c>
      <c r="Q517" s="121"/>
      <c r="R517" s="123"/>
      <c r="S517" s="128">
        <f>IFERROR(VLOOKUP(M517,NiceHash!$S$3:$W$33,4,FALSE)*Q517,0)</f>
        <v>0</v>
      </c>
      <c r="T517" s="132">
        <f t="shared" si="8"/>
        <v>0.6293288682</v>
      </c>
      <c r="U517" s="124"/>
      <c r="V517" s="136"/>
      <c r="X517" s="138" t="s">
        <v>653</v>
      </c>
      <c r="Y517" s="138" t="s">
        <v>418</v>
      </c>
      <c r="Z517" s="138"/>
    </row>
    <row r="518" spans="1:26" x14ac:dyDescent="0.25">
      <c r="A518" s="146" t="s">
        <v>650</v>
      </c>
      <c r="B518" s="147" t="s">
        <v>651</v>
      </c>
      <c r="C518" s="146" t="s">
        <v>285</v>
      </c>
      <c r="D518" s="147" t="s">
        <v>293</v>
      </c>
      <c r="E518" s="148" t="s">
        <v>629</v>
      </c>
      <c r="F518" s="148" t="s">
        <v>185</v>
      </c>
      <c r="G518" s="147"/>
      <c r="H518" s="147" t="s">
        <v>645</v>
      </c>
      <c r="I518" s="148" t="s">
        <v>150</v>
      </c>
      <c r="J518" s="149">
        <v>1160</v>
      </c>
      <c r="K518" s="149">
        <v>1950</v>
      </c>
      <c r="L518" s="147" t="s">
        <v>30</v>
      </c>
      <c r="M518" s="146"/>
      <c r="N518" s="152">
        <v>146.84299999999999</v>
      </c>
      <c r="O518" s="148" t="s">
        <v>654</v>
      </c>
      <c r="P518" s="128">
        <f>IFERROR(VLOOKUP(L518,NiceHash!$S$3:$W$33,4,FALSE)*N518,0)</f>
        <v>0.4149908730764999</v>
      </c>
      <c r="Q518" s="121"/>
      <c r="R518" s="123"/>
      <c r="S518" s="128">
        <f>IFERROR(VLOOKUP(M518,NiceHash!$S$3:$W$33,4,FALSE)*Q518,0)</f>
        <v>0</v>
      </c>
      <c r="T518" s="132">
        <f t="shared" si="8"/>
        <v>0.4149908730764999</v>
      </c>
      <c r="U518" s="124"/>
      <c r="V518" s="136"/>
      <c r="X518" s="138" t="s">
        <v>653</v>
      </c>
      <c r="Y518" s="138" t="s">
        <v>418</v>
      </c>
      <c r="Z518" s="138"/>
    </row>
    <row r="519" spans="1:26" x14ac:dyDescent="0.25">
      <c r="A519" s="146" t="s">
        <v>650</v>
      </c>
      <c r="B519" s="147" t="s">
        <v>651</v>
      </c>
      <c r="C519" s="146" t="s">
        <v>285</v>
      </c>
      <c r="D519" s="147" t="s">
        <v>293</v>
      </c>
      <c r="E519" s="148" t="s">
        <v>629</v>
      </c>
      <c r="F519" s="148" t="s">
        <v>185</v>
      </c>
      <c r="G519" s="147"/>
      <c r="H519" s="147" t="s">
        <v>645</v>
      </c>
      <c r="I519" s="148" t="s">
        <v>150</v>
      </c>
      <c r="J519" s="149">
        <v>1160</v>
      </c>
      <c r="K519" s="149">
        <v>1950</v>
      </c>
      <c r="L519" s="153" t="s">
        <v>131</v>
      </c>
      <c r="M519" s="147" t="s">
        <v>289</v>
      </c>
      <c r="N519" s="154">
        <v>12.289</v>
      </c>
      <c r="O519" s="148" t="s">
        <v>232</v>
      </c>
      <c r="P519" s="128">
        <f>IFERROR(VLOOKUP(L519,NiceHash!$S$3:$W$33,4,FALSE)*N519,0)</f>
        <v>0.50606228576700008</v>
      </c>
      <c r="Q519" s="121">
        <v>0.36799999999999999</v>
      </c>
      <c r="R519" s="123" t="s">
        <v>115</v>
      </c>
      <c r="S519" s="128">
        <f>IFERROR(VLOOKUP(M519,NiceHash!$S$3:$W$33,4,FALSE)*Q519,0)</f>
        <v>2.2285702799999998E-2</v>
      </c>
      <c r="T519" s="132">
        <f t="shared" si="8"/>
        <v>0.52834798856700005</v>
      </c>
      <c r="U519" s="124"/>
      <c r="V519" s="136"/>
      <c r="X519" s="138" t="s">
        <v>653</v>
      </c>
      <c r="Y519" s="138" t="s">
        <v>418</v>
      </c>
      <c r="Z519" s="138"/>
    </row>
    <row r="520" spans="1:26" x14ac:dyDescent="0.25">
      <c r="A520" s="146" t="s">
        <v>650</v>
      </c>
      <c r="B520" s="147" t="s">
        <v>651</v>
      </c>
      <c r="C520" s="146" t="s">
        <v>285</v>
      </c>
      <c r="D520" s="147" t="s">
        <v>293</v>
      </c>
      <c r="E520" s="148" t="s">
        <v>629</v>
      </c>
      <c r="F520" s="148" t="s">
        <v>185</v>
      </c>
      <c r="G520" s="147"/>
      <c r="H520" s="147" t="s">
        <v>645</v>
      </c>
      <c r="I520" s="148" t="s">
        <v>150</v>
      </c>
      <c r="J520" s="149">
        <v>1160</v>
      </c>
      <c r="K520" s="149">
        <v>1950</v>
      </c>
      <c r="L520" s="153" t="s">
        <v>131</v>
      </c>
      <c r="M520" s="153" t="s">
        <v>791</v>
      </c>
      <c r="N520" s="154">
        <v>10.31</v>
      </c>
      <c r="O520" s="148" t="s">
        <v>232</v>
      </c>
      <c r="P520" s="128">
        <f>IFERROR(VLOOKUP(L520,NiceHash!$S$3:$W$33,4,FALSE)*N520,0)</f>
        <v>0.42456686193000004</v>
      </c>
      <c r="Q520" s="121">
        <v>0.309</v>
      </c>
      <c r="R520" s="123" t="s">
        <v>115</v>
      </c>
      <c r="S520" s="128">
        <f>IFERROR(VLOOKUP(M520,NiceHash!$S$3:$W$33,4,FALSE)*Q520,0)</f>
        <v>4.2415506089999999E-3</v>
      </c>
      <c r="T520" s="132">
        <f t="shared" si="8"/>
        <v>0.42880841253900004</v>
      </c>
      <c r="U520" s="124"/>
      <c r="V520" s="136"/>
      <c r="X520" s="138" t="s">
        <v>653</v>
      </c>
      <c r="Y520" s="138" t="s">
        <v>418</v>
      </c>
      <c r="Z520" s="138"/>
    </row>
    <row r="521" spans="1:26" x14ac:dyDescent="0.25">
      <c r="A521" s="146" t="s">
        <v>650</v>
      </c>
      <c r="B521" s="147" t="s">
        <v>651</v>
      </c>
      <c r="C521" s="146" t="s">
        <v>285</v>
      </c>
      <c r="D521" s="147" t="s">
        <v>293</v>
      </c>
      <c r="E521" s="148" t="s">
        <v>629</v>
      </c>
      <c r="F521" s="148" t="s">
        <v>185</v>
      </c>
      <c r="G521" s="147"/>
      <c r="H521" s="147" t="s">
        <v>645</v>
      </c>
      <c r="I521" s="148" t="s">
        <v>150</v>
      </c>
      <c r="J521" s="149">
        <v>1160</v>
      </c>
      <c r="K521" s="149">
        <v>1950</v>
      </c>
      <c r="L521" s="153" t="s">
        <v>131</v>
      </c>
      <c r="M521" s="146" t="s">
        <v>29</v>
      </c>
      <c r="N521" s="154">
        <v>12.395</v>
      </c>
      <c r="O521" s="148" t="s">
        <v>232</v>
      </c>
      <c r="P521" s="128">
        <f>IFERROR(VLOOKUP(L521,NiceHash!$S$3:$W$33,4,FALSE)*N521,0)</f>
        <v>0.51042737668500004</v>
      </c>
      <c r="Q521" s="125">
        <v>35.531999999999996</v>
      </c>
      <c r="R521" s="123" t="s">
        <v>232</v>
      </c>
      <c r="S521" s="128">
        <f>IFERROR(VLOOKUP(M521,NiceHash!$S$3:$W$33,4,FALSE)*Q521,0)</f>
        <v>9.5252194386719977E-3</v>
      </c>
      <c r="T521" s="132">
        <f t="shared" si="8"/>
        <v>0.51995259612367206</v>
      </c>
      <c r="U521" s="124"/>
      <c r="V521" s="136"/>
      <c r="X521" s="138" t="s">
        <v>653</v>
      </c>
      <c r="Y521" s="138" t="s">
        <v>418</v>
      </c>
      <c r="Z521" s="138"/>
    </row>
    <row r="522" spans="1:26" x14ac:dyDescent="0.25">
      <c r="A522" s="146" t="s">
        <v>650</v>
      </c>
      <c r="B522" s="147" t="s">
        <v>651</v>
      </c>
      <c r="C522" s="146" t="s">
        <v>285</v>
      </c>
      <c r="D522" s="147" t="s">
        <v>293</v>
      </c>
      <c r="E522" s="148" t="s">
        <v>629</v>
      </c>
      <c r="F522" s="148" t="s">
        <v>185</v>
      </c>
      <c r="G522" s="147"/>
      <c r="H522" s="147" t="s">
        <v>645</v>
      </c>
      <c r="I522" s="148" t="s">
        <v>150</v>
      </c>
      <c r="J522" s="149">
        <v>1160</v>
      </c>
      <c r="K522" s="149">
        <v>1950</v>
      </c>
      <c r="L522" s="153" t="s">
        <v>131</v>
      </c>
      <c r="M522" s="146" t="s">
        <v>31</v>
      </c>
      <c r="N522" s="154">
        <v>7.5469999999999997</v>
      </c>
      <c r="O522" s="148" t="s">
        <v>232</v>
      </c>
      <c r="P522" s="128">
        <f>IFERROR(VLOOKUP(L522,NiceHash!$S$3:$W$33,4,FALSE)*N522,0)</f>
        <v>0.31078623734100003</v>
      </c>
      <c r="Q522" s="124">
        <v>226</v>
      </c>
      <c r="R522" s="123" t="s">
        <v>232</v>
      </c>
      <c r="S522" s="128">
        <f>IFERROR(VLOOKUP(M522,NiceHash!$S$3:$W$33,4,FALSE)*Q522,0)</f>
        <v>5.6752641557999993E-2</v>
      </c>
      <c r="T522" s="132">
        <f t="shared" si="8"/>
        <v>0.367538878899</v>
      </c>
      <c r="U522" s="124"/>
      <c r="V522" s="136"/>
      <c r="X522" s="138" t="s">
        <v>653</v>
      </c>
      <c r="Y522" s="138" t="s">
        <v>418</v>
      </c>
      <c r="Z522" s="138"/>
    </row>
    <row r="523" spans="1:26" x14ac:dyDescent="0.25">
      <c r="A523" s="146" t="s">
        <v>650</v>
      </c>
      <c r="B523" s="147" t="s">
        <v>651</v>
      </c>
      <c r="C523" s="146" t="s">
        <v>285</v>
      </c>
      <c r="D523" s="147" t="s">
        <v>293</v>
      </c>
      <c r="E523" s="148" t="s">
        <v>629</v>
      </c>
      <c r="F523" s="148" t="s">
        <v>185</v>
      </c>
      <c r="G523" s="147"/>
      <c r="H523" s="147" t="s">
        <v>645</v>
      </c>
      <c r="I523" s="148" t="s">
        <v>150</v>
      </c>
      <c r="J523" s="149">
        <v>1160</v>
      </c>
      <c r="K523" s="149">
        <v>1950</v>
      </c>
      <c r="L523" s="153" t="s">
        <v>131</v>
      </c>
      <c r="M523" s="146"/>
      <c r="N523" s="154">
        <v>12.423</v>
      </c>
      <c r="O523" s="148" t="s">
        <v>232</v>
      </c>
      <c r="P523" s="128">
        <f>IFERROR(VLOOKUP(L523,NiceHash!$S$3:$W$33,4,FALSE)*N523,0)</f>
        <v>0.51158041956900002</v>
      </c>
      <c r="Q523" s="121"/>
      <c r="R523" s="123"/>
      <c r="S523" s="128">
        <f>IFERROR(VLOOKUP(M523,NiceHash!$S$3:$W$33,4,FALSE)*Q523,0)</f>
        <v>0</v>
      </c>
      <c r="T523" s="132">
        <f t="shared" si="8"/>
        <v>0.51158041956900002</v>
      </c>
      <c r="U523" s="124"/>
      <c r="V523" s="136"/>
      <c r="X523" s="138" t="s">
        <v>653</v>
      </c>
      <c r="Y523" s="138" t="s">
        <v>418</v>
      </c>
      <c r="Z523" s="138"/>
    </row>
    <row r="524" spans="1:26" x14ac:dyDescent="0.25">
      <c r="A524" s="146" t="s">
        <v>650</v>
      </c>
      <c r="B524" s="147" t="s">
        <v>651</v>
      </c>
      <c r="C524" s="146" t="s">
        <v>285</v>
      </c>
      <c r="D524" s="147" t="s">
        <v>293</v>
      </c>
      <c r="E524" s="148" t="s">
        <v>629</v>
      </c>
      <c r="F524" s="148" t="s">
        <v>185</v>
      </c>
      <c r="G524" s="147"/>
      <c r="H524" s="147" t="s">
        <v>645</v>
      </c>
      <c r="I524" s="148" t="s">
        <v>150</v>
      </c>
      <c r="J524" s="149">
        <v>1160</v>
      </c>
      <c r="K524" s="149">
        <v>1950</v>
      </c>
      <c r="L524" s="147" t="s">
        <v>13</v>
      </c>
      <c r="M524" s="146"/>
      <c r="N524" s="150">
        <v>0.11600000000000001</v>
      </c>
      <c r="O524" s="148" t="s">
        <v>115</v>
      </c>
      <c r="P524" s="128">
        <f>IFERROR(VLOOKUP(L524,NiceHash!$S$3:$W$33,4,FALSE)*N524,0)</f>
        <v>0.15932339614799998</v>
      </c>
      <c r="Q524" s="121"/>
      <c r="R524" s="123"/>
      <c r="S524" s="128">
        <f>IFERROR(VLOOKUP(M524,NiceHash!$S$3:$W$33,4,FALSE)*Q524,0)</f>
        <v>0</v>
      </c>
      <c r="T524" s="132">
        <f t="shared" si="8"/>
        <v>0.15932339614799998</v>
      </c>
      <c r="U524" s="124"/>
      <c r="V524" s="136"/>
      <c r="X524" s="138" t="s">
        <v>652</v>
      </c>
      <c r="Y524" s="138" t="s">
        <v>418</v>
      </c>
      <c r="Z524" s="138"/>
    </row>
    <row r="525" spans="1:26" x14ac:dyDescent="0.25">
      <c r="A525" s="146" t="s">
        <v>650</v>
      </c>
      <c r="B525" s="147" t="s">
        <v>651</v>
      </c>
      <c r="C525" s="146" t="s">
        <v>285</v>
      </c>
      <c r="D525" s="147" t="s">
        <v>293</v>
      </c>
      <c r="E525" s="148" t="s">
        <v>629</v>
      </c>
      <c r="F525" s="148" t="s">
        <v>185</v>
      </c>
      <c r="G525" s="147"/>
      <c r="H525" s="147" t="s">
        <v>645</v>
      </c>
      <c r="I525" s="148" t="s">
        <v>150</v>
      </c>
      <c r="J525" s="149">
        <v>1160</v>
      </c>
      <c r="K525" s="149">
        <v>1950</v>
      </c>
      <c r="L525" s="147" t="s">
        <v>31</v>
      </c>
      <c r="M525" s="146"/>
      <c r="N525" s="152">
        <v>326</v>
      </c>
      <c r="O525" s="148" t="s">
        <v>232</v>
      </c>
      <c r="P525" s="128">
        <f>IFERROR(VLOOKUP(L525,NiceHash!$S$3:$W$33,4,FALSE)*N525,0)</f>
        <v>8.1864429857999993E-2</v>
      </c>
      <c r="Q525" s="121"/>
      <c r="R525" s="123"/>
      <c r="S525" s="128">
        <f>IFERROR(VLOOKUP(M525,NiceHash!$S$3:$W$33,4,FALSE)*Q525,0)</f>
        <v>0</v>
      </c>
      <c r="T525" s="132">
        <f t="shared" si="8"/>
        <v>8.1864429857999993E-2</v>
      </c>
      <c r="U525" s="124"/>
      <c r="V525" s="136"/>
      <c r="X525" s="138" t="s">
        <v>652</v>
      </c>
      <c r="Y525" s="138" t="s">
        <v>418</v>
      </c>
      <c r="Z525" s="138"/>
    </row>
    <row r="526" spans="1:26" x14ac:dyDescent="0.25">
      <c r="A526" s="146" t="s">
        <v>650</v>
      </c>
      <c r="B526" s="147" t="s">
        <v>651</v>
      </c>
      <c r="C526" s="146" t="s">
        <v>285</v>
      </c>
      <c r="D526" s="147" t="s">
        <v>293</v>
      </c>
      <c r="E526" s="148" t="s">
        <v>629</v>
      </c>
      <c r="F526" s="148" t="s">
        <v>185</v>
      </c>
      <c r="G526" s="147"/>
      <c r="H526" s="147" t="s">
        <v>645</v>
      </c>
      <c r="I526" s="148" t="s">
        <v>150</v>
      </c>
      <c r="J526" s="149">
        <v>1160</v>
      </c>
      <c r="K526" s="149">
        <v>1950</v>
      </c>
      <c r="L526" s="147" t="s">
        <v>34</v>
      </c>
      <c r="M526" s="146"/>
      <c r="N526" s="151">
        <v>8.8260000000000005</v>
      </c>
      <c r="O526" s="148" t="s">
        <v>232</v>
      </c>
      <c r="P526" s="128">
        <f>IFERROR(VLOOKUP(L526,NiceHash!$S$3:$W$33,4,FALSE)*N526,0)</f>
        <v>0.29218978729799999</v>
      </c>
      <c r="Q526" s="121"/>
      <c r="R526" s="123"/>
      <c r="S526" s="128">
        <f>IFERROR(VLOOKUP(M526,NiceHash!$S$3:$W$33,4,FALSE)*Q526,0)</f>
        <v>0</v>
      </c>
      <c r="T526" s="132">
        <f t="shared" si="8"/>
        <v>0.29218978729799999</v>
      </c>
      <c r="U526" s="124"/>
      <c r="V526" s="136"/>
      <c r="X526" s="138" t="s">
        <v>655</v>
      </c>
      <c r="Y526" s="138" t="s">
        <v>418</v>
      </c>
      <c r="Z526" s="138"/>
    </row>
    <row r="527" spans="1:26" x14ac:dyDescent="0.25">
      <c r="A527" s="146" t="s">
        <v>650</v>
      </c>
      <c r="B527" s="147" t="s">
        <v>651</v>
      </c>
      <c r="C527" s="146" t="s">
        <v>285</v>
      </c>
      <c r="D527" s="147" t="s">
        <v>293</v>
      </c>
      <c r="E527" s="148" t="s">
        <v>629</v>
      </c>
      <c r="F527" s="148" t="s">
        <v>185</v>
      </c>
      <c r="G527" s="147"/>
      <c r="H527" s="147" t="s">
        <v>645</v>
      </c>
      <c r="I527" s="148" t="s">
        <v>150</v>
      </c>
      <c r="J527" s="149">
        <v>1160</v>
      </c>
      <c r="K527" s="149">
        <v>1950</v>
      </c>
      <c r="L527" s="147" t="s">
        <v>32</v>
      </c>
      <c r="M527" s="146"/>
      <c r="N527" s="151">
        <v>3.6</v>
      </c>
      <c r="O527" s="148" t="s">
        <v>232</v>
      </c>
      <c r="P527" s="128">
        <f>IFERROR(VLOOKUP(L527,NiceHash!$S$3:$W$33,4,FALSE)*N527,0)</f>
        <v>3.1975138799999997E-2</v>
      </c>
      <c r="Q527" s="121"/>
      <c r="R527" s="123"/>
      <c r="S527" s="128">
        <f>IFERROR(VLOOKUP(M527,NiceHash!$S$3:$W$33,4,FALSE)*Q527,0)</f>
        <v>0</v>
      </c>
      <c r="T527" s="132">
        <f t="shared" si="8"/>
        <v>3.1975138799999997E-2</v>
      </c>
      <c r="U527" s="124"/>
      <c r="V527" s="136"/>
      <c r="X527" s="138" t="s">
        <v>652</v>
      </c>
      <c r="Y527" s="138" t="s">
        <v>418</v>
      </c>
      <c r="Z527" s="138"/>
    </row>
    <row r="528" spans="1:26" x14ac:dyDescent="0.25">
      <c r="A528" s="146" t="s">
        <v>833</v>
      </c>
      <c r="B528" s="147"/>
      <c r="C528" s="146" t="s">
        <v>285</v>
      </c>
      <c r="D528" s="147" t="s">
        <v>293</v>
      </c>
      <c r="E528" s="148" t="s">
        <v>629</v>
      </c>
      <c r="F528" s="148" t="s">
        <v>156</v>
      </c>
      <c r="G528" s="147"/>
      <c r="H528" s="147"/>
      <c r="I528" s="148"/>
      <c r="J528" s="149">
        <v>1100</v>
      </c>
      <c r="K528" s="149">
        <v>2000</v>
      </c>
      <c r="L528" s="63" t="s">
        <v>25</v>
      </c>
      <c r="M528" s="146"/>
      <c r="N528" s="151">
        <v>1.1399999999999999</v>
      </c>
      <c r="O528" s="148" t="s">
        <v>115</v>
      </c>
      <c r="P528" s="128">
        <f>IFERROR(VLOOKUP(L528,NiceHash!$S$3:$W$33,4,FALSE)*N528,0)</f>
        <v>0</v>
      </c>
      <c r="Q528" s="121"/>
      <c r="R528" s="123"/>
      <c r="S528" s="128">
        <f>IFERROR(VLOOKUP(M528,NiceHash!$S$3:$W$33,4,FALSE)*Q528,0)</f>
        <v>0</v>
      </c>
      <c r="T528" s="132">
        <f t="shared" si="8"/>
        <v>0</v>
      </c>
      <c r="U528" s="124">
        <v>115</v>
      </c>
      <c r="V528" s="136"/>
      <c r="X528" s="138"/>
      <c r="Y528" s="138"/>
      <c r="Z528" s="138"/>
    </row>
    <row r="529" spans="1:26" x14ac:dyDescent="0.25">
      <c r="A529" s="146" t="s">
        <v>833</v>
      </c>
      <c r="B529" s="147"/>
      <c r="C529" s="146" t="s">
        <v>285</v>
      </c>
      <c r="D529" s="147" t="s">
        <v>293</v>
      </c>
      <c r="E529" s="148" t="s">
        <v>629</v>
      </c>
      <c r="F529" s="148" t="s">
        <v>156</v>
      </c>
      <c r="G529" s="147"/>
      <c r="H529" s="147"/>
      <c r="I529" s="148"/>
      <c r="J529" s="149">
        <v>1100</v>
      </c>
      <c r="K529" s="149">
        <v>2000</v>
      </c>
      <c r="L529" s="147" t="s">
        <v>28</v>
      </c>
      <c r="M529" s="146"/>
      <c r="N529" s="150">
        <v>0.7</v>
      </c>
      <c r="O529" s="148" t="s">
        <v>223</v>
      </c>
      <c r="P529" s="128">
        <f>IFERROR(VLOOKUP(L529,NiceHash!$S$3:$W$33,4,FALSE)*N529,0)</f>
        <v>0.36682589789999992</v>
      </c>
      <c r="Q529" s="121"/>
      <c r="R529" s="123"/>
      <c r="S529" s="128">
        <f>IFERROR(VLOOKUP(M529,NiceHash!$S$3:$W$33,4,FALSE)*Q529,0)</f>
        <v>0</v>
      </c>
      <c r="T529" s="132">
        <f t="shared" si="8"/>
        <v>0.36682589789999992</v>
      </c>
      <c r="U529" s="124">
        <v>110</v>
      </c>
      <c r="V529" s="136"/>
      <c r="X529" s="138"/>
      <c r="Y529" s="138"/>
      <c r="Z529" s="138"/>
    </row>
    <row r="530" spans="1:26" x14ac:dyDescent="0.25">
      <c r="A530" s="146" t="s">
        <v>833</v>
      </c>
      <c r="B530" s="147"/>
      <c r="C530" s="146" t="s">
        <v>285</v>
      </c>
      <c r="D530" s="147" t="s">
        <v>293</v>
      </c>
      <c r="E530" s="148" t="s">
        <v>629</v>
      </c>
      <c r="F530" s="148" t="s">
        <v>156</v>
      </c>
      <c r="G530" s="147"/>
      <c r="H530" s="147"/>
      <c r="I530" s="148"/>
      <c r="J530" s="149">
        <v>1100</v>
      </c>
      <c r="K530" s="149">
        <v>2000</v>
      </c>
      <c r="L530" s="147" t="s">
        <v>771</v>
      </c>
      <c r="M530" s="146"/>
      <c r="N530" s="150">
        <v>0.7</v>
      </c>
      <c r="O530" s="148" t="s">
        <v>223</v>
      </c>
      <c r="P530" s="128">
        <f>IFERROR(VLOOKUP(L530,NiceHash!$S$3:$W$33,4,FALSE)*N530,0)</f>
        <v>0.97895601719999981</v>
      </c>
      <c r="Q530" s="121"/>
      <c r="R530" s="123"/>
      <c r="S530" s="128">
        <f>IFERROR(VLOOKUP(M530,NiceHash!$S$3:$W$33,4,FALSE)*Q530,0)</f>
        <v>0</v>
      </c>
      <c r="T530" s="132">
        <f t="shared" si="8"/>
        <v>0.97895601719999981</v>
      </c>
      <c r="U530" s="124">
        <v>110</v>
      </c>
      <c r="V530" s="136"/>
      <c r="X530" s="138"/>
      <c r="Y530" s="138"/>
      <c r="Z530" s="138"/>
    </row>
    <row r="531" spans="1:26" x14ac:dyDescent="0.25">
      <c r="A531" s="146" t="s">
        <v>833</v>
      </c>
      <c r="B531" s="147"/>
      <c r="C531" s="146" t="s">
        <v>285</v>
      </c>
      <c r="D531" s="147" t="s">
        <v>293</v>
      </c>
      <c r="E531" s="148" t="s">
        <v>629</v>
      </c>
      <c r="F531" s="148" t="s">
        <v>156</v>
      </c>
      <c r="G531" s="147"/>
      <c r="H531" s="147"/>
      <c r="I531" s="148"/>
      <c r="J531" s="149">
        <v>1100</v>
      </c>
      <c r="K531" s="149">
        <v>2000</v>
      </c>
      <c r="L531" s="147" t="s">
        <v>30</v>
      </c>
      <c r="M531" s="146"/>
      <c r="N531" s="152">
        <v>260</v>
      </c>
      <c r="O531" s="148" t="s">
        <v>654</v>
      </c>
      <c r="P531" s="128">
        <f>IFERROR(VLOOKUP(L531,NiceHash!$S$3:$W$33,4,FALSE)*N531,0)</f>
        <v>0.73478222999999987</v>
      </c>
      <c r="Q531" s="121"/>
      <c r="R531" s="123"/>
      <c r="S531" s="128">
        <f>IFERROR(VLOOKUP(M531,NiceHash!$S$3:$W$33,4,FALSE)*Q531,0)</f>
        <v>0</v>
      </c>
      <c r="T531" s="132">
        <f t="shared" si="8"/>
        <v>0.73478222999999987</v>
      </c>
      <c r="U531" s="124">
        <v>110</v>
      </c>
      <c r="V531" s="136"/>
      <c r="X531" s="138"/>
      <c r="Y531" s="138"/>
      <c r="Z531" s="138"/>
    </row>
    <row r="532" spans="1:26" x14ac:dyDescent="0.25">
      <c r="A532" s="146" t="s">
        <v>833</v>
      </c>
      <c r="B532" s="147"/>
      <c r="C532" s="146" t="s">
        <v>285</v>
      </c>
      <c r="D532" s="147" t="s">
        <v>293</v>
      </c>
      <c r="E532" s="148" t="s">
        <v>629</v>
      </c>
      <c r="F532" s="148" t="s">
        <v>156</v>
      </c>
      <c r="G532" s="147"/>
      <c r="H532" s="147"/>
      <c r="I532" s="148"/>
      <c r="J532" s="149">
        <v>1100</v>
      </c>
      <c r="K532" s="149">
        <v>2000</v>
      </c>
      <c r="L532" s="147" t="s">
        <v>131</v>
      </c>
      <c r="M532" s="146"/>
      <c r="N532" s="154">
        <v>27.9</v>
      </c>
      <c r="O532" s="148" t="s">
        <v>232</v>
      </c>
      <c r="P532" s="128">
        <f>IFERROR(VLOOKUP(L532,NiceHash!$S$3:$W$33,4,FALSE)*N532,0)</f>
        <v>1.1489248737</v>
      </c>
      <c r="Q532" s="121"/>
      <c r="R532" s="123"/>
      <c r="S532" s="128">
        <f>IFERROR(VLOOKUP(M532,NiceHash!$S$3:$W$33,4,FALSE)*Q532,0)</f>
        <v>0</v>
      </c>
      <c r="T532" s="132">
        <f t="shared" si="8"/>
        <v>1.1489248737</v>
      </c>
      <c r="U532" s="124">
        <v>120</v>
      </c>
      <c r="V532" s="136"/>
      <c r="X532" s="138"/>
      <c r="Y532" s="138"/>
      <c r="Z532" s="138"/>
    </row>
    <row r="533" spans="1:26" x14ac:dyDescent="0.25">
      <c r="A533" s="146" t="s">
        <v>833</v>
      </c>
      <c r="B533" s="147"/>
      <c r="C533" s="146" t="s">
        <v>285</v>
      </c>
      <c r="D533" s="147" t="s">
        <v>293</v>
      </c>
      <c r="E533" s="148" t="s">
        <v>629</v>
      </c>
      <c r="F533" s="148" t="s">
        <v>156</v>
      </c>
      <c r="G533" s="147"/>
      <c r="H533" s="147"/>
      <c r="I533" s="148"/>
      <c r="J533" s="149">
        <v>1100</v>
      </c>
      <c r="K533" s="149">
        <v>2000</v>
      </c>
      <c r="L533" s="147" t="s">
        <v>133</v>
      </c>
      <c r="M533" s="146"/>
      <c r="N533" s="154">
        <v>15.5</v>
      </c>
      <c r="O533" s="148" t="s">
        <v>232</v>
      </c>
      <c r="P533" s="128">
        <f>IFERROR(VLOOKUP(L533,NiceHash!$S$3:$W$33,4,FALSE)*N533,0)</f>
        <v>0</v>
      </c>
      <c r="Q533" s="121"/>
      <c r="R533" s="123"/>
      <c r="S533" s="128">
        <f>IFERROR(VLOOKUP(M533,NiceHash!$S$3:$W$33,4,FALSE)*Q533,0)</f>
        <v>0</v>
      </c>
      <c r="T533" s="132">
        <f t="shared" si="8"/>
        <v>0</v>
      </c>
      <c r="U533" s="124">
        <v>110</v>
      </c>
      <c r="V533" s="136"/>
      <c r="X533" s="138"/>
      <c r="Y533" s="138"/>
      <c r="Z533" s="138"/>
    </row>
    <row r="534" spans="1:26" x14ac:dyDescent="0.25">
      <c r="A534" s="146" t="s">
        <v>833</v>
      </c>
      <c r="B534" s="147"/>
      <c r="C534" s="146" t="s">
        <v>285</v>
      </c>
      <c r="D534" s="147" t="s">
        <v>293</v>
      </c>
      <c r="E534" s="148" t="s">
        <v>629</v>
      </c>
      <c r="F534" s="148" t="s">
        <v>156</v>
      </c>
      <c r="G534" s="147"/>
      <c r="H534" s="147"/>
      <c r="I534" s="148"/>
      <c r="J534" s="149">
        <v>1100</v>
      </c>
      <c r="K534" s="149">
        <v>2000</v>
      </c>
      <c r="L534" s="147" t="s">
        <v>22</v>
      </c>
      <c r="M534" s="146"/>
      <c r="N534" s="151">
        <v>5.5</v>
      </c>
      <c r="O534" s="148" t="s">
        <v>232</v>
      </c>
      <c r="P534" s="128">
        <f>IFERROR(VLOOKUP(L534,NiceHash!$S$3:$W$33,4,FALSE)*N534,0)</f>
        <v>0.16050187380150002</v>
      </c>
      <c r="Q534" s="121"/>
      <c r="R534" s="123"/>
      <c r="S534" s="128">
        <f>IFERROR(VLOOKUP(M534,NiceHash!$S$3:$W$33,4,FALSE)*Q534,0)</f>
        <v>0</v>
      </c>
      <c r="T534" s="132">
        <f t="shared" si="8"/>
        <v>0.16050187380150002</v>
      </c>
      <c r="U534" s="124">
        <v>110</v>
      </c>
      <c r="V534" s="136"/>
      <c r="X534" s="138"/>
      <c r="Y534" s="138"/>
      <c r="Z534" s="138"/>
    </row>
    <row r="535" spans="1:26" x14ac:dyDescent="0.25">
      <c r="A535" s="146" t="s">
        <v>833</v>
      </c>
      <c r="B535" s="147"/>
      <c r="C535" s="146" t="s">
        <v>285</v>
      </c>
      <c r="D535" s="147" t="s">
        <v>293</v>
      </c>
      <c r="E535" s="148" t="s">
        <v>629</v>
      </c>
      <c r="F535" s="148" t="s">
        <v>156</v>
      </c>
      <c r="G535" s="147"/>
      <c r="H535" s="147"/>
      <c r="I535" s="148"/>
      <c r="J535" s="149">
        <v>1100</v>
      </c>
      <c r="K535" s="149">
        <v>2000</v>
      </c>
      <c r="L535" s="147" t="s">
        <v>16</v>
      </c>
      <c r="M535" s="146"/>
      <c r="N535" s="152">
        <v>700</v>
      </c>
      <c r="O535" s="148" t="s">
        <v>223</v>
      </c>
      <c r="P535" s="128">
        <f>IFERROR(VLOOKUP(L535,NiceHash!$S$3:$W$33,4,FALSE)*N535,0)</f>
        <v>0.65960835569999998</v>
      </c>
      <c r="Q535" s="121"/>
      <c r="R535" s="123"/>
      <c r="S535" s="128">
        <f>IFERROR(VLOOKUP(M535,NiceHash!$S$3:$W$33,4,FALSE)*Q535,0)</f>
        <v>0</v>
      </c>
      <c r="T535" s="132">
        <f t="shared" si="8"/>
        <v>0.65960835569999998</v>
      </c>
      <c r="U535" s="124">
        <v>140</v>
      </c>
      <c r="V535" s="136"/>
      <c r="X535" s="138"/>
      <c r="Y535" s="138"/>
      <c r="Z535" s="138"/>
    </row>
    <row r="536" spans="1:26" x14ac:dyDescent="0.25">
      <c r="A536" s="146" t="s">
        <v>833</v>
      </c>
      <c r="B536" s="147"/>
      <c r="C536" s="146" t="s">
        <v>285</v>
      </c>
      <c r="D536" s="147" t="s">
        <v>293</v>
      </c>
      <c r="E536" s="148" t="s">
        <v>629</v>
      </c>
      <c r="F536" s="148" t="s">
        <v>156</v>
      </c>
      <c r="G536" s="147"/>
      <c r="H536" s="147"/>
      <c r="I536" s="148"/>
      <c r="J536" s="149">
        <v>1100</v>
      </c>
      <c r="K536" s="149">
        <v>2000</v>
      </c>
      <c r="L536" s="147" t="s">
        <v>15</v>
      </c>
      <c r="M536" s="146"/>
      <c r="N536" s="154">
        <v>18</v>
      </c>
      <c r="O536" s="148" t="s">
        <v>232</v>
      </c>
      <c r="P536" s="128">
        <f>IFERROR(VLOOKUP(L536,NiceHash!$S$3:$W$33,4,FALSE)*N536,0)</f>
        <v>2.2891292549999998E-2</v>
      </c>
      <c r="Q536" s="121"/>
      <c r="R536" s="123"/>
      <c r="S536" s="128">
        <f>IFERROR(VLOOKUP(M536,NiceHash!$S$3:$W$33,4,FALSE)*Q536,0)</f>
        <v>0</v>
      </c>
      <c r="T536" s="132">
        <f t="shared" si="8"/>
        <v>2.2891292549999998E-2</v>
      </c>
      <c r="U536" s="124">
        <v>110</v>
      </c>
      <c r="V536" s="136"/>
      <c r="X536" s="138"/>
      <c r="Y536" s="138"/>
      <c r="Z536" s="138"/>
    </row>
    <row r="537" spans="1:26" x14ac:dyDescent="0.25">
      <c r="A537" s="146" t="s">
        <v>833</v>
      </c>
      <c r="B537" s="147"/>
      <c r="C537" s="146" t="s">
        <v>285</v>
      </c>
      <c r="D537" s="147" t="s">
        <v>293</v>
      </c>
      <c r="E537" s="148" t="s">
        <v>629</v>
      </c>
      <c r="F537" s="148" t="s">
        <v>156</v>
      </c>
      <c r="G537" s="147"/>
      <c r="H537" s="147"/>
      <c r="I537" s="148"/>
      <c r="J537" s="149">
        <v>1100</v>
      </c>
      <c r="K537" s="149">
        <v>2000</v>
      </c>
      <c r="L537" s="147" t="s">
        <v>31</v>
      </c>
      <c r="M537" s="146"/>
      <c r="N537" s="152">
        <v>580</v>
      </c>
      <c r="O537" s="148" t="s">
        <v>232</v>
      </c>
      <c r="P537" s="128">
        <f>IFERROR(VLOOKUP(L537,NiceHash!$S$3:$W$33,4,FALSE)*N537,0)</f>
        <v>0.14564837213999998</v>
      </c>
      <c r="Q537" s="121"/>
      <c r="R537" s="123"/>
      <c r="S537" s="128">
        <f>IFERROR(VLOOKUP(M537,NiceHash!$S$3:$W$33,4,FALSE)*Q537,0)</f>
        <v>0</v>
      </c>
      <c r="T537" s="132">
        <f t="shared" si="8"/>
        <v>0.14564837213999998</v>
      </c>
      <c r="U537" s="124">
        <v>135</v>
      </c>
      <c r="V537" s="136"/>
      <c r="X537" s="138"/>
      <c r="Y537" s="138"/>
      <c r="Z537" s="138"/>
    </row>
    <row r="538" spans="1:26" x14ac:dyDescent="0.25">
      <c r="A538" s="146" t="s">
        <v>833</v>
      </c>
      <c r="B538" s="147"/>
      <c r="C538" s="146" t="s">
        <v>285</v>
      </c>
      <c r="D538" s="147" t="s">
        <v>293</v>
      </c>
      <c r="E538" s="148" t="s">
        <v>629</v>
      </c>
      <c r="F538" s="148" t="s">
        <v>156</v>
      </c>
      <c r="G538" s="147"/>
      <c r="H538" s="147"/>
      <c r="I538" s="148"/>
      <c r="J538" s="149">
        <v>1100</v>
      </c>
      <c r="K538" s="149">
        <v>2000</v>
      </c>
      <c r="L538" s="147" t="s">
        <v>34</v>
      </c>
      <c r="M538" s="146"/>
      <c r="N538" s="151">
        <v>16.3</v>
      </c>
      <c r="O538" s="148" t="s">
        <v>232</v>
      </c>
      <c r="P538" s="128">
        <f>IFERROR(VLOOKUP(L538,NiceHash!$S$3:$W$33,4,FALSE)*N538,0)</f>
        <v>0.53962083989999998</v>
      </c>
      <c r="Q538" s="121"/>
      <c r="R538" s="123"/>
      <c r="S538" s="128">
        <f>IFERROR(VLOOKUP(M538,NiceHash!$S$3:$W$33,4,FALSE)*Q538,0)</f>
        <v>0</v>
      </c>
      <c r="T538" s="132">
        <f t="shared" si="8"/>
        <v>0.53962083989999998</v>
      </c>
      <c r="U538" s="124">
        <v>110</v>
      </c>
      <c r="V538" s="136"/>
      <c r="X538" s="138"/>
      <c r="Y538" s="138"/>
      <c r="Z538" s="138"/>
    </row>
    <row r="539" spans="1:26" x14ac:dyDescent="0.25">
      <c r="A539" s="146" t="s">
        <v>833</v>
      </c>
      <c r="B539" s="147"/>
      <c r="C539" s="146" t="s">
        <v>285</v>
      </c>
      <c r="D539" s="147" t="s">
        <v>293</v>
      </c>
      <c r="E539" s="148" t="s">
        <v>629</v>
      </c>
      <c r="F539" s="148" t="s">
        <v>156</v>
      </c>
      <c r="G539" s="147"/>
      <c r="H539" s="147"/>
      <c r="I539" s="148"/>
      <c r="J539" s="149">
        <v>1100</v>
      </c>
      <c r="K539" s="149">
        <v>2000</v>
      </c>
      <c r="L539" s="147" t="s">
        <v>32</v>
      </c>
      <c r="M539" s="146"/>
      <c r="N539" s="151">
        <v>5.6</v>
      </c>
      <c r="O539" s="148" t="s">
        <v>232</v>
      </c>
      <c r="P539" s="128">
        <f>IFERROR(VLOOKUP(L539,NiceHash!$S$3:$W$33,4,FALSE)*N539,0)</f>
        <v>4.9739104799999996E-2</v>
      </c>
      <c r="Q539" s="121"/>
      <c r="R539" s="123"/>
      <c r="S539" s="128">
        <f>IFERROR(VLOOKUP(M539,NiceHash!$S$3:$W$33,4,FALSE)*Q539,0)</f>
        <v>0</v>
      </c>
      <c r="T539" s="132">
        <f t="shared" si="8"/>
        <v>4.9739104799999996E-2</v>
      </c>
      <c r="U539" s="124">
        <v>110</v>
      </c>
      <c r="V539" s="136"/>
      <c r="X539" s="138"/>
      <c r="Y539" s="138"/>
      <c r="Z539" s="138"/>
    </row>
    <row r="540" spans="1:26" x14ac:dyDescent="0.25">
      <c r="A540" s="146" t="s">
        <v>833</v>
      </c>
      <c r="B540" s="147"/>
      <c r="C540" s="146" t="s">
        <v>285</v>
      </c>
      <c r="D540" s="147" t="s">
        <v>293</v>
      </c>
      <c r="E540" s="148" t="s">
        <v>629</v>
      </c>
      <c r="F540" s="148" t="s">
        <v>144</v>
      </c>
      <c r="G540" s="147"/>
      <c r="H540" s="147"/>
      <c r="I540" s="148"/>
      <c r="J540" s="149">
        <v>1150</v>
      </c>
      <c r="K540" s="149">
        <v>2150</v>
      </c>
      <c r="L540" s="63" t="s">
        <v>25</v>
      </c>
      <c r="M540" s="146"/>
      <c r="N540" s="151">
        <v>1.35</v>
      </c>
      <c r="O540" s="148" t="s">
        <v>115</v>
      </c>
      <c r="P540" s="128">
        <f>IFERROR(VLOOKUP(L540,NiceHash!$S$3:$W$33,4,FALSE)*N540,0)</f>
        <v>0</v>
      </c>
      <c r="Q540" s="121"/>
      <c r="R540" s="123"/>
      <c r="S540" s="128">
        <f>IFERROR(VLOOKUP(M540,NiceHash!$S$3:$W$33,4,FALSE)*Q540,0)</f>
        <v>0</v>
      </c>
      <c r="T540" s="132">
        <f t="shared" si="8"/>
        <v>0</v>
      </c>
      <c r="U540" s="124">
        <v>130</v>
      </c>
      <c r="V540" s="136"/>
      <c r="X540" s="138"/>
      <c r="Y540" s="138"/>
      <c r="Z540" s="138"/>
    </row>
    <row r="541" spans="1:26" x14ac:dyDescent="0.25">
      <c r="A541" s="146" t="s">
        <v>833</v>
      </c>
      <c r="B541" s="147"/>
      <c r="C541" s="146" t="s">
        <v>285</v>
      </c>
      <c r="D541" s="147" t="s">
        <v>293</v>
      </c>
      <c r="E541" s="148" t="s">
        <v>629</v>
      </c>
      <c r="F541" s="148" t="s">
        <v>144</v>
      </c>
      <c r="G541" s="147"/>
      <c r="H541" s="147"/>
      <c r="I541" s="148"/>
      <c r="J541" s="149">
        <v>1150</v>
      </c>
      <c r="K541" s="149">
        <v>2150</v>
      </c>
      <c r="L541" s="147" t="s">
        <v>28</v>
      </c>
      <c r="M541" s="146"/>
      <c r="N541" s="150">
        <v>0.69</v>
      </c>
      <c r="O541" s="148" t="s">
        <v>223</v>
      </c>
      <c r="P541" s="128">
        <f>IFERROR(VLOOKUP(L541,NiceHash!$S$3:$W$33,4,FALSE)*N541,0)</f>
        <v>0.36158552792999993</v>
      </c>
      <c r="Q541" s="121"/>
      <c r="R541" s="123"/>
      <c r="S541" s="128">
        <f>IFERROR(VLOOKUP(M541,NiceHash!$S$3:$W$33,4,FALSE)*Q541,0)</f>
        <v>0</v>
      </c>
      <c r="T541" s="132">
        <f t="shared" si="8"/>
        <v>0.36158552792999993</v>
      </c>
      <c r="U541" s="124">
        <v>115</v>
      </c>
      <c r="V541" s="136"/>
      <c r="X541" s="138"/>
      <c r="Y541" s="138"/>
      <c r="Z541" s="138"/>
    </row>
    <row r="542" spans="1:26" x14ac:dyDescent="0.25">
      <c r="A542" s="146" t="s">
        <v>833</v>
      </c>
      <c r="B542" s="147"/>
      <c r="C542" s="146" t="s">
        <v>285</v>
      </c>
      <c r="D542" s="147" t="s">
        <v>293</v>
      </c>
      <c r="E542" s="148" t="s">
        <v>629</v>
      </c>
      <c r="F542" s="148" t="s">
        <v>144</v>
      </c>
      <c r="G542" s="147"/>
      <c r="H542" s="147"/>
      <c r="I542" s="148"/>
      <c r="J542" s="149">
        <v>1150</v>
      </c>
      <c r="K542" s="149">
        <v>2150</v>
      </c>
      <c r="L542" s="147" t="s">
        <v>771</v>
      </c>
      <c r="M542" s="146"/>
      <c r="N542" s="150">
        <v>0.69</v>
      </c>
      <c r="O542" s="148" t="s">
        <v>223</v>
      </c>
      <c r="P542" s="128">
        <f>IFERROR(VLOOKUP(L542,NiceHash!$S$3:$W$33,4,FALSE)*N542,0)</f>
        <v>0.96497093123999989</v>
      </c>
      <c r="Q542" s="121"/>
      <c r="R542" s="123"/>
      <c r="S542" s="128">
        <f>IFERROR(VLOOKUP(M542,NiceHash!$S$3:$W$33,4,FALSE)*Q542,0)</f>
        <v>0</v>
      </c>
      <c r="T542" s="132">
        <f t="shared" si="8"/>
        <v>0.96497093123999989</v>
      </c>
      <c r="U542" s="124">
        <v>115</v>
      </c>
      <c r="V542" s="136"/>
      <c r="X542" s="138"/>
      <c r="Y542" s="138"/>
      <c r="Z542" s="138"/>
    </row>
    <row r="543" spans="1:26" x14ac:dyDescent="0.25">
      <c r="A543" s="146" t="s">
        <v>833</v>
      </c>
      <c r="B543" s="147"/>
      <c r="C543" s="146" t="s">
        <v>285</v>
      </c>
      <c r="D543" s="147" t="s">
        <v>293</v>
      </c>
      <c r="E543" s="148" t="s">
        <v>629</v>
      </c>
      <c r="F543" s="148" t="s">
        <v>144</v>
      </c>
      <c r="G543" s="147"/>
      <c r="H543" s="147"/>
      <c r="I543" s="148"/>
      <c r="J543" s="149">
        <v>1150</v>
      </c>
      <c r="K543" s="149">
        <v>2150</v>
      </c>
      <c r="L543" s="147" t="s">
        <v>30</v>
      </c>
      <c r="M543" s="146"/>
      <c r="N543" s="152">
        <v>290</v>
      </c>
      <c r="O543" s="148" t="s">
        <v>654</v>
      </c>
      <c r="P543" s="128">
        <f>IFERROR(VLOOKUP(L543,NiceHash!$S$3:$W$33,4,FALSE)*N543,0)</f>
        <v>0.8195647949999999</v>
      </c>
      <c r="Q543" s="121"/>
      <c r="R543" s="123"/>
      <c r="S543" s="128">
        <f>IFERROR(VLOOKUP(M543,NiceHash!$S$3:$W$33,4,FALSE)*Q543,0)</f>
        <v>0</v>
      </c>
      <c r="T543" s="132">
        <f t="shared" si="8"/>
        <v>0.8195647949999999</v>
      </c>
      <c r="U543" s="124">
        <v>120</v>
      </c>
      <c r="V543" s="136"/>
      <c r="X543" s="138"/>
      <c r="Y543" s="138"/>
      <c r="Z543" s="138"/>
    </row>
    <row r="544" spans="1:26" x14ac:dyDescent="0.25">
      <c r="A544" s="146" t="s">
        <v>833</v>
      </c>
      <c r="B544" s="147"/>
      <c r="C544" s="146" t="s">
        <v>285</v>
      </c>
      <c r="D544" s="147" t="s">
        <v>293</v>
      </c>
      <c r="E544" s="148" t="s">
        <v>629</v>
      </c>
      <c r="F544" s="148" t="s">
        <v>144</v>
      </c>
      <c r="G544" s="147"/>
      <c r="H544" s="147"/>
      <c r="I544" s="148"/>
      <c r="J544" s="149">
        <v>1150</v>
      </c>
      <c r="K544" s="149">
        <v>2150</v>
      </c>
      <c r="L544" s="147" t="s">
        <v>131</v>
      </c>
      <c r="M544" s="146"/>
      <c r="N544" s="154">
        <v>30.2</v>
      </c>
      <c r="O544" s="148" t="s">
        <v>232</v>
      </c>
      <c r="P544" s="128">
        <f>IFERROR(VLOOKUP(L544,NiceHash!$S$3:$W$33,4,FALSE)*N544,0)</f>
        <v>1.2436391106</v>
      </c>
      <c r="Q544" s="121"/>
      <c r="R544" s="123"/>
      <c r="S544" s="128">
        <f>IFERROR(VLOOKUP(M544,NiceHash!$S$3:$W$33,4,FALSE)*Q544,0)</f>
        <v>0</v>
      </c>
      <c r="T544" s="132">
        <f t="shared" si="8"/>
        <v>1.2436391106</v>
      </c>
      <c r="U544" s="124">
        <v>135</v>
      </c>
      <c r="V544" s="136"/>
      <c r="X544" s="138"/>
      <c r="Y544" s="138"/>
      <c r="Z544" s="138"/>
    </row>
    <row r="545" spans="1:26" x14ac:dyDescent="0.25">
      <c r="A545" s="146" t="s">
        <v>833</v>
      </c>
      <c r="B545" s="147"/>
      <c r="C545" s="146" t="s">
        <v>285</v>
      </c>
      <c r="D545" s="147" t="s">
        <v>293</v>
      </c>
      <c r="E545" s="148" t="s">
        <v>629</v>
      </c>
      <c r="F545" s="148" t="s">
        <v>144</v>
      </c>
      <c r="G545" s="147"/>
      <c r="H545" s="147"/>
      <c r="I545" s="148"/>
      <c r="J545" s="149">
        <v>1150</v>
      </c>
      <c r="K545" s="149">
        <v>2150</v>
      </c>
      <c r="L545" s="147" t="s">
        <v>133</v>
      </c>
      <c r="M545" s="146"/>
      <c r="N545" s="154">
        <v>18.5</v>
      </c>
      <c r="O545" s="148" t="s">
        <v>232</v>
      </c>
      <c r="P545" s="128">
        <f>IFERROR(VLOOKUP(L545,NiceHash!$S$3:$W$33,4,FALSE)*N545,0)</f>
        <v>0</v>
      </c>
      <c r="Q545" s="121"/>
      <c r="R545" s="123"/>
      <c r="S545" s="128">
        <f>IFERROR(VLOOKUP(M545,NiceHash!$S$3:$W$33,4,FALSE)*Q545,0)</f>
        <v>0</v>
      </c>
      <c r="T545" s="132">
        <f t="shared" si="8"/>
        <v>0</v>
      </c>
      <c r="U545" s="124">
        <v>115</v>
      </c>
      <c r="V545" s="136"/>
      <c r="X545" s="138"/>
      <c r="Y545" s="138"/>
      <c r="Z545" s="138"/>
    </row>
    <row r="546" spans="1:26" x14ac:dyDescent="0.25">
      <c r="A546" s="146" t="s">
        <v>833</v>
      </c>
      <c r="B546" s="147"/>
      <c r="C546" s="146" t="s">
        <v>285</v>
      </c>
      <c r="D546" s="147" t="s">
        <v>293</v>
      </c>
      <c r="E546" s="148" t="s">
        <v>629</v>
      </c>
      <c r="F546" s="148" t="s">
        <v>144</v>
      </c>
      <c r="G546" s="147"/>
      <c r="H546" s="147"/>
      <c r="I546" s="148"/>
      <c r="J546" s="149">
        <v>1150</v>
      </c>
      <c r="K546" s="149">
        <v>2150</v>
      </c>
      <c r="L546" s="147" t="s">
        <v>22</v>
      </c>
      <c r="M546" s="146"/>
      <c r="N546" s="151">
        <v>5.7</v>
      </c>
      <c r="O546" s="148" t="s">
        <v>232</v>
      </c>
      <c r="P546" s="128">
        <f>IFERROR(VLOOKUP(L546,NiceHash!$S$3:$W$33,4,FALSE)*N546,0)</f>
        <v>0.16633830557610002</v>
      </c>
      <c r="Q546" s="121"/>
      <c r="R546" s="123"/>
      <c r="S546" s="128">
        <f>IFERROR(VLOOKUP(M546,NiceHash!$S$3:$W$33,4,FALSE)*Q546,0)</f>
        <v>0</v>
      </c>
      <c r="T546" s="132">
        <f t="shared" si="8"/>
        <v>0.16633830557610002</v>
      </c>
      <c r="U546" s="124">
        <v>120</v>
      </c>
      <c r="V546" s="136"/>
      <c r="X546" s="138"/>
      <c r="Y546" s="138"/>
      <c r="Z546" s="138"/>
    </row>
    <row r="547" spans="1:26" x14ac:dyDescent="0.25">
      <c r="A547" s="146" t="s">
        <v>833</v>
      </c>
      <c r="B547" s="147"/>
      <c r="C547" s="146" t="s">
        <v>285</v>
      </c>
      <c r="D547" s="147" t="s">
        <v>293</v>
      </c>
      <c r="E547" s="148" t="s">
        <v>629</v>
      </c>
      <c r="F547" s="148" t="s">
        <v>144</v>
      </c>
      <c r="G547" s="147"/>
      <c r="H547" s="147"/>
      <c r="I547" s="148"/>
      <c r="J547" s="149">
        <v>1150</v>
      </c>
      <c r="K547" s="149">
        <v>2150</v>
      </c>
      <c r="L547" s="147" t="s">
        <v>16</v>
      </c>
      <c r="M547" s="146"/>
      <c r="N547" s="152">
        <v>820</v>
      </c>
      <c r="O547" s="148" t="s">
        <v>223</v>
      </c>
      <c r="P547" s="128">
        <f>IFERROR(VLOOKUP(L547,NiceHash!$S$3:$W$33,4,FALSE)*N547,0)</f>
        <v>0.77268407381999993</v>
      </c>
      <c r="Q547" s="121"/>
      <c r="R547" s="123"/>
      <c r="S547" s="128">
        <f>IFERROR(VLOOKUP(M547,NiceHash!$S$3:$W$33,4,FALSE)*Q547,0)</f>
        <v>0</v>
      </c>
      <c r="T547" s="132">
        <f t="shared" si="8"/>
        <v>0.77268407381999993</v>
      </c>
      <c r="U547" s="124">
        <v>150</v>
      </c>
      <c r="V547" s="136"/>
      <c r="X547" s="138"/>
      <c r="Y547" s="138"/>
      <c r="Z547" s="138"/>
    </row>
    <row r="548" spans="1:26" x14ac:dyDescent="0.25">
      <c r="A548" s="146" t="s">
        <v>833</v>
      </c>
      <c r="B548" s="147"/>
      <c r="C548" s="146" t="s">
        <v>285</v>
      </c>
      <c r="D548" s="147" t="s">
        <v>293</v>
      </c>
      <c r="E548" s="148" t="s">
        <v>629</v>
      </c>
      <c r="F548" s="148" t="s">
        <v>144</v>
      </c>
      <c r="G548" s="147"/>
      <c r="H548" s="147"/>
      <c r="I548" s="148"/>
      <c r="J548" s="149">
        <v>1150</v>
      </c>
      <c r="K548" s="149">
        <v>2150</v>
      </c>
      <c r="L548" s="147" t="s">
        <v>15</v>
      </c>
      <c r="M548" s="146"/>
      <c r="N548" s="154">
        <v>20</v>
      </c>
      <c r="O548" s="148" t="s">
        <v>232</v>
      </c>
      <c r="P548" s="128">
        <f>IFERROR(VLOOKUP(L548,NiceHash!$S$3:$W$33,4,FALSE)*N548,0)</f>
        <v>2.5434769499999999E-2</v>
      </c>
      <c r="Q548" s="121"/>
      <c r="R548" s="123"/>
      <c r="S548" s="128">
        <f>IFERROR(VLOOKUP(M548,NiceHash!$S$3:$W$33,4,FALSE)*Q548,0)</f>
        <v>0</v>
      </c>
      <c r="T548" s="132">
        <f t="shared" si="8"/>
        <v>2.5434769499999999E-2</v>
      </c>
      <c r="U548" s="124">
        <v>115</v>
      </c>
      <c r="V548" s="136"/>
      <c r="X548" s="138"/>
      <c r="Y548" s="138"/>
      <c r="Z548" s="138"/>
    </row>
    <row r="549" spans="1:26" x14ac:dyDescent="0.25">
      <c r="A549" s="146" t="s">
        <v>833</v>
      </c>
      <c r="B549" s="147"/>
      <c r="C549" s="146" t="s">
        <v>285</v>
      </c>
      <c r="D549" s="147" t="s">
        <v>293</v>
      </c>
      <c r="E549" s="148" t="s">
        <v>629</v>
      </c>
      <c r="F549" s="148" t="s">
        <v>144</v>
      </c>
      <c r="G549" s="147"/>
      <c r="H549" s="147"/>
      <c r="I549" s="148"/>
      <c r="J549" s="149">
        <v>1150</v>
      </c>
      <c r="K549" s="149">
        <v>2150</v>
      </c>
      <c r="L549" s="147" t="s">
        <v>31</v>
      </c>
      <c r="M549" s="146"/>
      <c r="N549" s="152">
        <v>690</v>
      </c>
      <c r="O549" s="148" t="s">
        <v>232</v>
      </c>
      <c r="P549" s="128">
        <f>IFERROR(VLOOKUP(L549,NiceHash!$S$3:$W$33,4,FALSE)*N549,0)</f>
        <v>0.17327133926999999</v>
      </c>
      <c r="Q549" s="121"/>
      <c r="R549" s="123"/>
      <c r="S549" s="128">
        <f>IFERROR(VLOOKUP(M549,NiceHash!$S$3:$W$33,4,FALSE)*Q549,0)</f>
        <v>0</v>
      </c>
      <c r="T549" s="132">
        <f t="shared" si="8"/>
        <v>0.17327133926999999</v>
      </c>
      <c r="U549" s="124">
        <v>145</v>
      </c>
      <c r="V549" s="136"/>
      <c r="X549" s="138"/>
      <c r="Y549" s="138"/>
      <c r="Z549" s="138"/>
    </row>
    <row r="550" spans="1:26" x14ac:dyDescent="0.25">
      <c r="A550" s="146" t="s">
        <v>833</v>
      </c>
      <c r="B550" s="147"/>
      <c r="C550" s="146" t="s">
        <v>285</v>
      </c>
      <c r="D550" s="147" t="s">
        <v>293</v>
      </c>
      <c r="E550" s="148" t="s">
        <v>629</v>
      </c>
      <c r="F550" s="148" t="s">
        <v>144</v>
      </c>
      <c r="G550" s="147"/>
      <c r="H550" s="147"/>
      <c r="I550" s="148"/>
      <c r="J550" s="149">
        <v>1150</v>
      </c>
      <c r="K550" s="149">
        <v>2150</v>
      </c>
      <c r="L550" s="147" t="s">
        <v>34</v>
      </c>
      <c r="M550" s="146"/>
      <c r="N550" s="151">
        <v>18.5</v>
      </c>
      <c r="O550" s="148" t="s">
        <v>232</v>
      </c>
      <c r="P550" s="128">
        <f>IFERROR(VLOOKUP(L550,NiceHash!$S$3:$W$33,4,FALSE)*N550,0)</f>
        <v>0.61245310050000001</v>
      </c>
      <c r="Q550" s="121"/>
      <c r="R550" s="123"/>
      <c r="S550" s="128">
        <f>IFERROR(VLOOKUP(M550,NiceHash!$S$3:$W$33,4,FALSE)*Q550,0)</f>
        <v>0</v>
      </c>
      <c r="T550" s="132">
        <f t="shared" si="8"/>
        <v>0.61245310050000001</v>
      </c>
      <c r="U550" s="124">
        <v>115</v>
      </c>
      <c r="V550" s="136"/>
      <c r="X550" s="138"/>
      <c r="Y550" s="138"/>
      <c r="Z550" s="138"/>
    </row>
    <row r="551" spans="1:26" x14ac:dyDescent="0.25">
      <c r="A551" s="146" t="s">
        <v>833</v>
      </c>
      <c r="B551" s="147"/>
      <c r="C551" s="146" t="s">
        <v>285</v>
      </c>
      <c r="D551" s="147" t="s">
        <v>293</v>
      </c>
      <c r="E551" s="148" t="s">
        <v>629</v>
      </c>
      <c r="F551" s="148" t="s">
        <v>144</v>
      </c>
      <c r="G551" s="147"/>
      <c r="H551" s="147"/>
      <c r="I551" s="148"/>
      <c r="J551" s="149">
        <v>1150</v>
      </c>
      <c r="K551" s="149">
        <v>2150</v>
      </c>
      <c r="L551" s="147" t="s">
        <v>32</v>
      </c>
      <c r="M551" s="146"/>
      <c r="N551" s="151">
        <v>6.9</v>
      </c>
      <c r="O551" s="148" t="s">
        <v>232</v>
      </c>
      <c r="P551" s="128">
        <f>IFERROR(VLOOKUP(L551,NiceHash!$S$3:$W$33,4,FALSE)*N551,0)</f>
        <v>6.1285682700000003E-2</v>
      </c>
      <c r="Q551" s="121"/>
      <c r="R551" s="123"/>
      <c r="S551" s="128">
        <f>IFERROR(VLOOKUP(M551,NiceHash!$S$3:$W$33,4,FALSE)*Q551,0)</f>
        <v>0</v>
      </c>
      <c r="T551" s="132">
        <f t="shared" si="8"/>
        <v>6.1285682700000003E-2</v>
      </c>
      <c r="U551" s="124">
        <v>110</v>
      </c>
      <c r="V551" s="136"/>
      <c r="X551" s="138"/>
      <c r="Y551" s="138"/>
      <c r="Z551" s="138"/>
    </row>
    <row r="552" spans="1:26" x14ac:dyDescent="0.25">
      <c r="A552" s="146" t="s">
        <v>833</v>
      </c>
      <c r="B552" s="147"/>
      <c r="C552" s="146" t="s">
        <v>285</v>
      </c>
      <c r="D552" s="147" t="s">
        <v>293</v>
      </c>
      <c r="E552" s="148" t="s">
        <v>629</v>
      </c>
      <c r="F552" s="148" t="s">
        <v>837</v>
      </c>
      <c r="G552" s="147" t="s">
        <v>835</v>
      </c>
      <c r="H552" s="147"/>
      <c r="I552" s="148"/>
      <c r="J552" s="149">
        <v>950</v>
      </c>
      <c r="K552" s="149">
        <v>900</v>
      </c>
      <c r="L552" s="63" t="s">
        <v>25</v>
      </c>
      <c r="M552" s="146"/>
      <c r="N552" s="151">
        <v>2.6</v>
      </c>
      <c r="O552" s="148" t="s">
        <v>115</v>
      </c>
      <c r="P552" s="128">
        <f>IFERROR(VLOOKUP(L552,NiceHash!$S$3:$W$33,4,FALSE)*N552,0)</f>
        <v>0</v>
      </c>
      <c r="Q552" s="121"/>
      <c r="R552" s="123"/>
      <c r="S552" s="128">
        <f>IFERROR(VLOOKUP(M552,NiceHash!$S$3:$W$33,4,FALSE)*Q552,0)</f>
        <v>0</v>
      </c>
      <c r="T552" s="132">
        <f t="shared" si="8"/>
        <v>0</v>
      </c>
      <c r="U552" s="124">
        <v>210</v>
      </c>
      <c r="V552" s="136"/>
      <c r="X552" s="138"/>
      <c r="Y552" s="138"/>
      <c r="Z552" s="138"/>
    </row>
    <row r="553" spans="1:26" x14ac:dyDescent="0.25">
      <c r="A553" s="146" t="s">
        <v>833</v>
      </c>
      <c r="B553" s="147"/>
      <c r="C553" s="146" t="s">
        <v>285</v>
      </c>
      <c r="D553" s="147" t="s">
        <v>293</v>
      </c>
      <c r="E553" s="148" t="s">
        <v>629</v>
      </c>
      <c r="F553" s="148" t="s">
        <v>837</v>
      </c>
      <c r="G553" s="147" t="s">
        <v>835</v>
      </c>
      <c r="H553" s="147"/>
      <c r="I553" s="148"/>
      <c r="J553" s="149">
        <v>950</v>
      </c>
      <c r="K553" s="149">
        <v>900</v>
      </c>
      <c r="L553" s="147" t="s">
        <v>28</v>
      </c>
      <c r="M553" s="146"/>
      <c r="N553" s="150">
        <v>1.85</v>
      </c>
      <c r="O553" s="148" t="s">
        <v>223</v>
      </c>
      <c r="P553" s="128">
        <f>IFERROR(VLOOKUP(L553,NiceHash!$S$3:$W$33,4,FALSE)*N553,0)</f>
        <v>0.96946844444999991</v>
      </c>
      <c r="Q553" s="121"/>
      <c r="R553" s="123"/>
      <c r="S553" s="128">
        <f>IFERROR(VLOOKUP(M553,NiceHash!$S$3:$W$33,4,FALSE)*Q553,0)</f>
        <v>0</v>
      </c>
      <c r="T553" s="132">
        <f t="shared" si="8"/>
        <v>0.96946844444999991</v>
      </c>
      <c r="U553" s="124">
        <v>190</v>
      </c>
      <c r="V553" s="136"/>
      <c r="X553" s="138"/>
      <c r="Y553" s="138"/>
      <c r="Z553" s="138"/>
    </row>
    <row r="554" spans="1:26" x14ac:dyDescent="0.25">
      <c r="A554" s="146" t="s">
        <v>833</v>
      </c>
      <c r="B554" s="147"/>
      <c r="C554" s="146" t="s">
        <v>285</v>
      </c>
      <c r="D554" s="147" t="s">
        <v>293</v>
      </c>
      <c r="E554" s="148" t="s">
        <v>629</v>
      </c>
      <c r="F554" s="148" t="s">
        <v>837</v>
      </c>
      <c r="G554" s="147" t="s">
        <v>835</v>
      </c>
      <c r="H554" s="147"/>
      <c r="I554" s="148"/>
      <c r="J554" s="149">
        <v>950</v>
      </c>
      <c r="K554" s="149">
        <v>900</v>
      </c>
      <c r="L554" s="147" t="s">
        <v>771</v>
      </c>
      <c r="M554" s="146"/>
      <c r="N554" s="150">
        <v>1.85</v>
      </c>
      <c r="O554" s="148" t="s">
        <v>223</v>
      </c>
      <c r="P554" s="128">
        <f>IFERROR(VLOOKUP(L554,NiceHash!$S$3:$W$33,4,FALSE)*N554,0)</f>
        <v>2.5872409026000001</v>
      </c>
      <c r="Q554" s="121"/>
      <c r="R554" s="123"/>
      <c r="S554" s="128">
        <f>IFERROR(VLOOKUP(M554,NiceHash!$S$3:$W$33,4,FALSE)*Q554,0)</f>
        <v>0</v>
      </c>
      <c r="T554" s="132">
        <f t="shared" si="8"/>
        <v>2.5872409026000001</v>
      </c>
      <c r="U554" s="124">
        <v>190</v>
      </c>
      <c r="V554" s="136"/>
      <c r="X554" s="138"/>
      <c r="Y554" s="138"/>
      <c r="Z554" s="138"/>
    </row>
    <row r="555" spans="1:26" x14ac:dyDescent="0.25">
      <c r="A555" s="146" t="s">
        <v>833</v>
      </c>
      <c r="B555" s="147"/>
      <c r="C555" s="146" t="s">
        <v>285</v>
      </c>
      <c r="D555" s="147" t="s">
        <v>293</v>
      </c>
      <c r="E555" s="148" t="s">
        <v>629</v>
      </c>
      <c r="F555" s="148" t="s">
        <v>837</v>
      </c>
      <c r="G555" s="147" t="s">
        <v>835</v>
      </c>
      <c r="H555" s="147"/>
      <c r="I555" s="148"/>
      <c r="J555" s="149">
        <v>950</v>
      </c>
      <c r="K555" s="149">
        <v>900</v>
      </c>
      <c r="L555" s="147" t="s">
        <v>30</v>
      </c>
      <c r="M555" s="146"/>
      <c r="N555" s="152">
        <v>440</v>
      </c>
      <c r="O555" s="148" t="s">
        <v>654</v>
      </c>
      <c r="P555" s="128">
        <f>IFERROR(VLOOKUP(L555,NiceHash!$S$3:$W$33,4,FALSE)*N555,0)</f>
        <v>1.2434776199999997</v>
      </c>
      <c r="Q555" s="121"/>
      <c r="R555" s="123"/>
      <c r="S555" s="128">
        <f>IFERROR(VLOOKUP(M555,NiceHash!$S$3:$W$33,4,FALSE)*Q555,0)</f>
        <v>0</v>
      </c>
      <c r="T555" s="132">
        <f t="shared" si="8"/>
        <v>1.2434776199999997</v>
      </c>
      <c r="U555" s="124">
        <v>190</v>
      </c>
      <c r="V555" s="136"/>
      <c r="X555" s="138"/>
      <c r="Y555" s="138"/>
      <c r="Z555" s="138"/>
    </row>
    <row r="556" spans="1:26" x14ac:dyDescent="0.25">
      <c r="A556" s="146" t="s">
        <v>833</v>
      </c>
      <c r="B556" s="147"/>
      <c r="C556" s="146" t="s">
        <v>285</v>
      </c>
      <c r="D556" s="147" t="s">
        <v>293</v>
      </c>
      <c r="E556" s="148" t="s">
        <v>629</v>
      </c>
      <c r="F556" s="148" t="s">
        <v>837</v>
      </c>
      <c r="G556" s="147" t="s">
        <v>835</v>
      </c>
      <c r="H556" s="147"/>
      <c r="I556" s="148"/>
      <c r="J556" s="149">
        <v>950</v>
      </c>
      <c r="K556" s="149">
        <v>900</v>
      </c>
      <c r="L556" s="147" t="s">
        <v>131</v>
      </c>
      <c r="M556" s="146"/>
      <c r="N556" s="154">
        <v>36.5</v>
      </c>
      <c r="O556" s="148" t="s">
        <v>232</v>
      </c>
      <c r="P556" s="128">
        <f>IFERROR(VLOOKUP(L556,NiceHash!$S$3:$W$33,4,FALSE)*N556,0)</f>
        <v>1.5030737595000001</v>
      </c>
      <c r="Q556" s="121"/>
      <c r="R556" s="123"/>
      <c r="S556" s="128">
        <f>IFERROR(VLOOKUP(M556,NiceHash!$S$3:$W$33,4,FALSE)*Q556,0)</f>
        <v>0</v>
      </c>
      <c r="T556" s="132">
        <f t="shared" si="8"/>
        <v>1.5030737595000001</v>
      </c>
      <c r="U556" s="124">
        <v>210</v>
      </c>
      <c r="V556" s="136"/>
      <c r="X556" s="138"/>
      <c r="Y556" s="138"/>
      <c r="Z556" s="138"/>
    </row>
    <row r="557" spans="1:26" x14ac:dyDescent="0.25">
      <c r="A557" s="146" t="s">
        <v>833</v>
      </c>
      <c r="B557" s="147"/>
      <c r="C557" s="146" t="s">
        <v>285</v>
      </c>
      <c r="D557" s="147" t="s">
        <v>293</v>
      </c>
      <c r="E557" s="148" t="s">
        <v>629</v>
      </c>
      <c r="F557" s="148" t="s">
        <v>837</v>
      </c>
      <c r="G557" s="147" t="s">
        <v>835</v>
      </c>
      <c r="H557" s="147"/>
      <c r="I557" s="148"/>
      <c r="J557" s="149">
        <v>950</v>
      </c>
      <c r="K557" s="149">
        <v>900</v>
      </c>
      <c r="L557" s="147" t="s">
        <v>133</v>
      </c>
      <c r="M557" s="146"/>
      <c r="N557" s="154">
        <v>38</v>
      </c>
      <c r="O557" s="148" t="s">
        <v>232</v>
      </c>
      <c r="P557" s="128">
        <f>IFERROR(VLOOKUP(L557,NiceHash!$S$3:$W$33,4,FALSE)*N557,0)</f>
        <v>0</v>
      </c>
      <c r="Q557" s="121"/>
      <c r="R557" s="123"/>
      <c r="S557" s="128">
        <f>IFERROR(VLOOKUP(M557,NiceHash!$S$3:$W$33,4,FALSE)*Q557,0)</f>
        <v>0</v>
      </c>
      <c r="T557" s="132">
        <f t="shared" si="8"/>
        <v>0</v>
      </c>
      <c r="U557" s="124">
        <v>190</v>
      </c>
      <c r="V557" s="136"/>
      <c r="X557" s="138"/>
      <c r="Y557" s="138"/>
      <c r="Z557" s="138"/>
    </row>
    <row r="558" spans="1:26" x14ac:dyDescent="0.25">
      <c r="A558" s="146" t="s">
        <v>833</v>
      </c>
      <c r="B558" s="147"/>
      <c r="C558" s="146" t="s">
        <v>285</v>
      </c>
      <c r="D558" s="147" t="s">
        <v>293</v>
      </c>
      <c r="E558" s="148" t="s">
        <v>629</v>
      </c>
      <c r="F558" s="148" t="s">
        <v>837</v>
      </c>
      <c r="G558" s="147" t="s">
        <v>835</v>
      </c>
      <c r="H558" s="147"/>
      <c r="I558" s="148"/>
      <c r="J558" s="149">
        <v>950</v>
      </c>
      <c r="K558" s="149">
        <v>900</v>
      </c>
      <c r="L558" s="147" t="s">
        <v>22</v>
      </c>
      <c r="M558" s="146"/>
      <c r="N558" s="151">
        <v>13</v>
      </c>
      <c r="O558" s="148" t="s">
        <v>232</v>
      </c>
      <c r="P558" s="128">
        <f>IFERROR(VLOOKUP(L558,NiceHash!$S$3:$W$33,4,FALSE)*N558,0)</f>
        <v>0.37936806534900003</v>
      </c>
      <c r="Q558" s="121"/>
      <c r="R558" s="123"/>
      <c r="S558" s="128">
        <f>IFERROR(VLOOKUP(M558,NiceHash!$S$3:$W$33,4,FALSE)*Q558,0)</f>
        <v>0</v>
      </c>
      <c r="T558" s="132">
        <f t="shared" si="8"/>
        <v>0.37936806534900003</v>
      </c>
      <c r="U558" s="124">
        <v>190</v>
      </c>
      <c r="V558" s="136"/>
      <c r="X558" s="138"/>
      <c r="Y558" s="138"/>
      <c r="Z558" s="138"/>
    </row>
    <row r="559" spans="1:26" x14ac:dyDescent="0.25">
      <c r="A559" s="146" t="s">
        <v>833</v>
      </c>
      <c r="B559" s="147"/>
      <c r="C559" s="146" t="s">
        <v>285</v>
      </c>
      <c r="D559" s="147" t="s">
        <v>293</v>
      </c>
      <c r="E559" s="148" t="s">
        <v>629</v>
      </c>
      <c r="F559" s="148" t="s">
        <v>837</v>
      </c>
      <c r="G559" s="147" t="s">
        <v>835</v>
      </c>
      <c r="H559" s="147"/>
      <c r="I559" s="148"/>
      <c r="J559" s="149">
        <v>950</v>
      </c>
      <c r="K559" s="149">
        <v>900</v>
      </c>
      <c r="L559" s="147" t="s">
        <v>16</v>
      </c>
      <c r="M559" s="146"/>
      <c r="N559" s="152">
        <v>1600</v>
      </c>
      <c r="O559" s="148" t="s">
        <v>223</v>
      </c>
      <c r="P559" s="128">
        <f>IFERROR(VLOOKUP(L559,NiceHash!$S$3:$W$33,4,FALSE)*N559,0)</f>
        <v>1.5076762415999998</v>
      </c>
      <c r="Q559" s="121"/>
      <c r="R559" s="123"/>
      <c r="S559" s="128">
        <f>IFERROR(VLOOKUP(M559,NiceHash!$S$3:$W$33,4,FALSE)*Q559,0)</f>
        <v>0</v>
      </c>
      <c r="T559" s="132">
        <f t="shared" si="8"/>
        <v>1.5076762415999998</v>
      </c>
      <c r="U559" s="124">
        <v>230</v>
      </c>
      <c r="V559" s="136"/>
      <c r="X559" s="138"/>
      <c r="Y559" s="138"/>
      <c r="Z559" s="138"/>
    </row>
    <row r="560" spans="1:26" x14ac:dyDescent="0.25">
      <c r="A560" s="146" t="s">
        <v>833</v>
      </c>
      <c r="B560" s="147"/>
      <c r="C560" s="146" t="s">
        <v>285</v>
      </c>
      <c r="D560" s="147" t="s">
        <v>293</v>
      </c>
      <c r="E560" s="148" t="s">
        <v>629</v>
      </c>
      <c r="F560" s="148" t="s">
        <v>837</v>
      </c>
      <c r="G560" s="147" t="s">
        <v>835</v>
      </c>
      <c r="H560" s="147"/>
      <c r="I560" s="148"/>
      <c r="J560" s="149">
        <v>950</v>
      </c>
      <c r="K560" s="149">
        <v>900</v>
      </c>
      <c r="L560" s="147" t="s">
        <v>15</v>
      </c>
      <c r="M560" s="146"/>
      <c r="N560" s="154">
        <v>40</v>
      </c>
      <c r="O560" s="148" t="s">
        <v>232</v>
      </c>
      <c r="P560" s="128">
        <f>IFERROR(VLOOKUP(L560,NiceHash!$S$3:$W$33,4,FALSE)*N560,0)</f>
        <v>5.0869538999999998E-2</v>
      </c>
      <c r="Q560" s="121"/>
      <c r="R560" s="123"/>
      <c r="S560" s="128">
        <f>IFERROR(VLOOKUP(M560,NiceHash!$S$3:$W$33,4,FALSE)*Q560,0)</f>
        <v>0</v>
      </c>
      <c r="T560" s="132">
        <f t="shared" si="8"/>
        <v>5.0869538999999998E-2</v>
      </c>
      <c r="U560" s="124">
        <v>200</v>
      </c>
      <c r="V560" s="136"/>
      <c r="X560" s="138"/>
      <c r="Y560" s="138"/>
      <c r="Z560" s="138"/>
    </row>
    <row r="561" spans="1:26" x14ac:dyDescent="0.25">
      <c r="A561" s="146" t="s">
        <v>833</v>
      </c>
      <c r="B561" s="147"/>
      <c r="C561" s="146" t="s">
        <v>285</v>
      </c>
      <c r="D561" s="147" t="s">
        <v>293</v>
      </c>
      <c r="E561" s="148" t="s">
        <v>629</v>
      </c>
      <c r="F561" s="148" t="s">
        <v>837</v>
      </c>
      <c r="G561" s="147" t="s">
        <v>835</v>
      </c>
      <c r="H561" s="147"/>
      <c r="I561" s="148"/>
      <c r="J561" s="149">
        <v>950</v>
      </c>
      <c r="K561" s="149">
        <v>900</v>
      </c>
      <c r="L561" s="147" t="s">
        <v>31</v>
      </c>
      <c r="M561" s="146"/>
      <c r="N561" s="152">
        <v>1350</v>
      </c>
      <c r="O561" s="148" t="s">
        <v>232</v>
      </c>
      <c r="P561" s="128">
        <f>IFERROR(VLOOKUP(L561,NiceHash!$S$3:$W$33,4,FALSE)*N561,0)</f>
        <v>0.33900914204999993</v>
      </c>
      <c r="Q561" s="121"/>
      <c r="R561" s="123"/>
      <c r="S561" s="128">
        <f>IFERROR(VLOOKUP(M561,NiceHash!$S$3:$W$33,4,FALSE)*Q561,0)</f>
        <v>0</v>
      </c>
      <c r="T561" s="132">
        <f t="shared" si="8"/>
        <v>0.33900914204999993</v>
      </c>
      <c r="U561" s="124">
        <v>230</v>
      </c>
      <c r="V561" s="136"/>
      <c r="X561" s="138"/>
      <c r="Y561" s="138"/>
      <c r="Z561" s="138"/>
    </row>
    <row r="562" spans="1:26" x14ac:dyDescent="0.25">
      <c r="A562" s="146" t="s">
        <v>833</v>
      </c>
      <c r="B562" s="147"/>
      <c r="C562" s="146" t="s">
        <v>285</v>
      </c>
      <c r="D562" s="147" t="s">
        <v>293</v>
      </c>
      <c r="E562" s="148" t="s">
        <v>629</v>
      </c>
      <c r="F562" s="148" t="s">
        <v>837</v>
      </c>
      <c r="G562" s="147" t="s">
        <v>835</v>
      </c>
      <c r="H562" s="147"/>
      <c r="I562" s="148"/>
      <c r="J562" s="149">
        <v>950</v>
      </c>
      <c r="K562" s="149">
        <v>900</v>
      </c>
      <c r="L562" s="147" t="s">
        <v>34</v>
      </c>
      <c r="M562" s="146"/>
      <c r="N562" s="151">
        <v>36</v>
      </c>
      <c r="O562" s="148" t="s">
        <v>232</v>
      </c>
      <c r="P562" s="128">
        <f>IFERROR(VLOOKUP(L562,NiceHash!$S$3:$W$33,4,FALSE)*N562,0)</f>
        <v>1.191800628</v>
      </c>
      <c r="Q562" s="121"/>
      <c r="R562" s="123"/>
      <c r="S562" s="128">
        <f>IFERROR(VLOOKUP(M562,NiceHash!$S$3:$W$33,4,FALSE)*Q562,0)</f>
        <v>0</v>
      </c>
      <c r="T562" s="132">
        <f t="shared" si="8"/>
        <v>1.191800628</v>
      </c>
      <c r="U562" s="124">
        <v>210</v>
      </c>
      <c r="V562" s="136"/>
      <c r="X562" s="138"/>
      <c r="Y562" s="138"/>
      <c r="Z562" s="138"/>
    </row>
    <row r="563" spans="1:26" x14ac:dyDescent="0.25">
      <c r="A563" s="146" t="s">
        <v>833</v>
      </c>
      <c r="B563" s="147"/>
      <c r="C563" s="146" t="s">
        <v>285</v>
      </c>
      <c r="D563" s="147" t="s">
        <v>293</v>
      </c>
      <c r="E563" s="148" t="s">
        <v>629</v>
      </c>
      <c r="F563" s="148" t="s">
        <v>837</v>
      </c>
      <c r="G563" s="147" t="s">
        <v>835</v>
      </c>
      <c r="H563" s="147"/>
      <c r="I563" s="148"/>
      <c r="J563" s="149">
        <v>950</v>
      </c>
      <c r="K563" s="149">
        <v>900</v>
      </c>
      <c r="L563" s="147" t="s">
        <v>32</v>
      </c>
      <c r="M563" s="146"/>
      <c r="N563" s="151">
        <v>10.5</v>
      </c>
      <c r="O563" s="148" t="s">
        <v>232</v>
      </c>
      <c r="P563" s="128">
        <f>IFERROR(VLOOKUP(L563,NiceHash!$S$3:$W$33,4,FALSE)*N563,0)</f>
        <v>9.3260821499999993E-2</v>
      </c>
      <c r="Q563" s="121"/>
      <c r="R563" s="123"/>
      <c r="S563" s="128">
        <f>IFERROR(VLOOKUP(M563,NiceHash!$S$3:$W$33,4,FALSE)*Q563,0)</f>
        <v>0</v>
      </c>
      <c r="T563" s="132">
        <f t="shared" si="8"/>
        <v>9.3260821499999993E-2</v>
      </c>
      <c r="U563" s="124">
        <v>230</v>
      </c>
      <c r="V563" s="136"/>
      <c r="X563" s="138"/>
      <c r="Y563" s="138"/>
      <c r="Z563" s="138"/>
    </row>
    <row r="564" spans="1:26" x14ac:dyDescent="0.25">
      <c r="A564" s="146" t="s">
        <v>833</v>
      </c>
      <c r="B564" s="147"/>
      <c r="C564" s="146" t="s">
        <v>285</v>
      </c>
      <c r="D564" s="147" t="s">
        <v>293</v>
      </c>
      <c r="E564" s="148" t="s">
        <v>629</v>
      </c>
      <c r="F564" s="148" t="s">
        <v>837</v>
      </c>
      <c r="G564" s="147" t="s">
        <v>836</v>
      </c>
      <c r="H564" s="147"/>
      <c r="I564" s="148"/>
      <c r="J564" s="149">
        <v>950</v>
      </c>
      <c r="K564" s="149">
        <v>1020</v>
      </c>
      <c r="L564" s="63" t="s">
        <v>25</v>
      </c>
      <c r="M564" s="146"/>
      <c r="N564" s="151">
        <v>2.9</v>
      </c>
      <c r="O564" s="148" t="s">
        <v>115</v>
      </c>
      <c r="P564" s="128">
        <f>IFERROR(VLOOKUP(L564,NiceHash!$S$3:$W$33,4,FALSE)*N564,0)</f>
        <v>0</v>
      </c>
      <c r="Q564" s="121"/>
      <c r="R564" s="123"/>
      <c r="S564" s="128">
        <f>IFERROR(VLOOKUP(M564,NiceHash!$S$3:$W$33,4,FALSE)*Q564,0)</f>
        <v>0</v>
      </c>
      <c r="T564" s="132">
        <f t="shared" si="8"/>
        <v>0</v>
      </c>
      <c r="U564" s="124">
        <v>230</v>
      </c>
      <c r="V564" s="136"/>
      <c r="X564" s="138"/>
      <c r="Y564" s="138"/>
      <c r="Z564" s="138"/>
    </row>
    <row r="565" spans="1:26" x14ac:dyDescent="0.25">
      <c r="A565" s="146" t="s">
        <v>833</v>
      </c>
      <c r="B565" s="147"/>
      <c r="C565" s="146" t="s">
        <v>285</v>
      </c>
      <c r="D565" s="147" t="s">
        <v>293</v>
      </c>
      <c r="E565" s="148" t="s">
        <v>629</v>
      </c>
      <c r="F565" s="148" t="s">
        <v>837</v>
      </c>
      <c r="G565" s="147" t="s">
        <v>836</v>
      </c>
      <c r="H565" s="147"/>
      <c r="I565" s="148"/>
      <c r="J565" s="149">
        <v>950</v>
      </c>
      <c r="K565" s="149">
        <v>1020</v>
      </c>
      <c r="L565" s="147" t="s">
        <v>28</v>
      </c>
      <c r="M565" s="146"/>
      <c r="N565" s="150">
        <v>1.85</v>
      </c>
      <c r="O565" s="148" t="s">
        <v>223</v>
      </c>
      <c r="P565" s="128">
        <f>IFERROR(VLOOKUP(L565,NiceHash!$S$3:$W$33,4,FALSE)*N565,0)</f>
        <v>0.96946844444999991</v>
      </c>
      <c r="Q565" s="121"/>
      <c r="R565" s="123"/>
      <c r="S565" s="128">
        <f>IFERROR(VLOOKUP(M565,NiceHash!$S$3:$W$33,4,FALSE)*Q565,0)</f>
        <v>0</v>
      </c>
      <c r="T565" s="132">
        <f t="shared" si="8"/>
        <v>0.96946844444999991</v>
      </c>
      <c r="U565" s="124">
        <v>200</v>
      </c>
      <c r="V565" s="136"/>
      <c r="X565" s="138"/>
      <c r="Y565" s="138"/>
      <c r="Z565" s="138"/>
    </row>
    <row r="566" spans="1:26" x14ac:dyDescent="0.25">
      <c r="A566" s="146" t="s">
        <v>833</v>
      </c>
      <c r="B566" s="147"/>
      <c r="C566" s="146" t="s">
        <v>285</v>
      </c>
      <c r="D566" s="147" t="s">
        <v>293</v>
      </c>
      <c r="E566" s="148" t="s">
        <v>629</v>
      </c>
      <c r="F566" s="148" t="s">
        <v>837</v>
      </c>
      <c r="G566" s="147" t="s">
        <v>836</v>
      </c>
      <c r="H566" s="147"/>
      <c r="I566" s="148"/>
      <c r="J566" s="149">
        <v>950</v>
      </c>
      <c r="K566" s="149">
        <v>1020</v>
      </c>
      <c r="L566" s="147" t="s">
        <v>771</v>
      </c>
      <c r="M566" s="146"/>
      <c r="N566" s="150">
        <v>1.85</v>
      </c>
      <c r="O566" s="148" t="s">
        <v>223</v>
      </c>
      <c r="P566" s="128">
        <f>IFERROR(VLOOKUP(L566,NiceHash!$S$3:$W$33,4,FALSE)*N566,0)</f>
        <v>2.5872409026000001</v>
      </c>
      <c r="Q566" s="121"/>
      <c r="R566" s="123"/>
      <c r="S566" s="128">
        <f>IFERROR(VLOOKUP(M566,NiceHash!$S$3:$W$33,4,FALSE)*Q566,0)</f>
        <v>0</v>
      </c>
      <c r="T566" s="132">
        <f t="shared" si="8"/>
        <v>2.5872409026000001</v>
      </c>
      <c r="U566" s="124">
        <v>200</v>
      </c>
      <c r="V566" s="136"/>
      <c r="X566" s="138"/>
      <c r="Y566" s="138"/>
      <c r="Z566" s="138"/>
    </row>
    <row r="567" spans="1:26" x14ac:dyDescent="0.25">
      <c r="A567" s="146" t="s">
        <v>833</v>
      </c>
      <c r="B567" s="147"/>
      <c r="C567" s="146" t="s">
        <v>285</v>
      </c>
      <c r="D567" s="147" t="s">
        <v>293</v>
      </c>
      <c r="E567" s="148" t="s">
        <v>629</v>
      </c>
      <c r="F567" s="148" t="s">
        <v>837</v>
      </c>
      <c r="G567" s="147" t="s">
        <v>836</v>
      </c>
      <c r="H567" s="147"/>
      <c r="I567" s="148"/>
      <c r="J567" s="149">
        <v>950</v>
      </c>
      <c r="K567" s="149">
        <v>1020</v>
      </c>
      <c r="L567" s="147" t="s">
        <v>30</v>
      </c>
      <c r="M567" s="146"/>
      <c r="N567" s="152">
        <v>450</v>
      </c>
      <c r="O567" s="148" t="s">
        <v>654</v>
      </c>
      <c r="P567" s="128">
        <f>IFERROR(VLOOKUP(L567,NiceHash!$S$3:$W$33,4,FALSE)*N567,0)</f>
        <v>1.2717384749999998</v>
      </c>
      <c r="Q567" s="121"/>
      <c r="R567" s="123"/>
      <c r="S567" s="128">
        <f>IFERROR(VLOOKUP(M567,NiceHash!$S$3:$W$33,4,FALSE)*Q567,0)</f>
        <v>0</v>
      </c>
      <c r="T567" s="132">
        <f t="shared" si="8"/>
        <v>1.2717384749999998</v>
      </c>
      <c r="U567" s="124">
        <v>200</v>
      </c>
      <c r="V567" s="136"/>
      <c r="X567" s="138"/>
      <c r="Y567" s="138"/>
      <c r="Z567" s="138"/>
    </row>
    <row r="568" spans="1:26" x14ac:dyDescent="0.25">
      <c r="A568" s="146" t="s">
        <v>833</v>
      </c>
      <c r="B568" s="147"/>
      <c r="C568" s="146" t="s">
        <v>285</v>
      </c>
      <c r="D568" s="147" t="s">
        <v>293</v>
      </c>
      <c r="E568" s="148" t="s">
        <v>629</v>
      </c>
      <c r="F568" s="148" t="s">
        <v>837</v>
      </c>
      <c r="G568" s="147" t="s">
        <v>836</v>
      </c>
      <c r="H568" s="147"/>
      <c r="I568" s="148"/>
      <c r="J568" s="149">
        <v>950</v>
      </c>
      <c r="K568" s="149">
        <v>1020</v>
      </c>
      <c r="L568" s="147" t="s">
        <v>131</v>
      </c>
      <c r="M568" s="146"/>
      <c r="N568" s="154">
        <v>40</v>
      </c>
      <c r="O568" s="148" t="s">
        <v>232</v>
      </c>
      <c r="P568" s="128">
        <f>IFERROR(VLOOKUP(L568,NiceHash!$S$3:$W$33,4,FALSE)*N568,0)</f>
        <v>1.64720412</v>
      </c>
      <c r="Q568" s="121"/>
      <c r="R568" s="123"/>
      <c r="S568" s="128">
        <f>IFERROR(VLOOKUP(M568,NiceHash!$S$3:$W$33,4,FALSE)*Q568,0)</f>
        <v>0</v>
      </c>
      <c r="T568" s="132">
        <f t="shared" si="8"/>
        <v>1.64720412</v>
      </c>
      <c r="U568" s="124">
        <v>230</v>
      </c>
      <c r="V568" s="136"/>
      <c r="X568" s="138"/>
      <c r="Y568" s="138"/>
      <c r="Z568" s="138"/>
    </row>
    <row r="569" spans="1:26" x14ac:dyDescent="0.25">
      <c r="A569" s="146" t="s">
        <v>833</v>
      </c>
      <c r="B569" s="147"/>
      <c r="C569" s="146" t="s">
        <v>285</v>
      </c>
      <c r="D569" s="147" t="s">
        <v>293</v>
      </c>
      <c r="E569" s="148" t="s">
        <v>629</v>
      </c>
      <c r="F569" s="148" t="s">
        <v>837</v>
      </c>
      <c r="G569" s="147" t="s">
        <v>836</v>
      </c>
      <c r="H569" s="147"/>
      <c r="I569" s="148"/>
      <c r="J569" s="149">
        <v>950</v>
      </c>
      <c r="K569" s="149">
        <v>1020</v>
      </c>
      <c r="L569" s="147" t="s">
        <v>133</v>
      </c>
      <c r="M569" s="146"/>
      <c r="N569" s="154">
        <v>44</v>
      </c>
      <c r="O569" s="148" t="s">
        <v>232</v>
      </c>
      <c r="P569" s="128">
        <f>IFERROR(VLOOKUP(L569,NiceHash!$S$3:$W$33,4,FALSE)*N569,0)</f>
        <v>0</v>
      </c>
      <c r="Q569" s="121"/>
      <c r="R569" s="123"/>
      <c r="S569" s="128">
        <f>IFERROR(VLOOKUP(M569,NiceHash!$S$3:$W$33,4,FALSE)*Q569,0)</f>
        <v>0</v>
      </c>
      <c r="T569" s="132">
        <f t="shared" si="8"/>
        <v>0</v>
      </c>
      <c r="U569" s="124">
        <v>200</v>
      </c>
      <c r="V569" s="136"/>
      <c r="X569" s="138"/>
      <c r="Y569" s="138"/>
      <c r="Z569" s="138"/>
    </row>
    <row r="570" spans="1:26" x14ac:dyDescent="0.25">
      <c r="A570" s="146" t="s">
        <v>833</v>
      </c>
      <c r="B570" s="147"/>
      <c r="C570" s="146" t="s">
        <v>285</v>
      </c>
      <c r="D570" s="147" t="s">
        <v>293</v>
      </c>
      <c r="E570" s="148" t="s">
        <v>629</v>
      </c>
      <c r="F570" s="148" t="s">
        <v>837</v>
      </c>
      <c r="G570" s="147" t="s">
        <v>836</v>
      </c>
      <c r="H570" s="147"/>
      <c r="I570" s="148"/>
      <c r="J570" s="149">
        <v>950</v>
      </c>
      <c r="K570" s="149">
        <v>1020</v>
      </c>
      <c r="L570" s="147" t="s">
        <v>22</v>
      </c>
      <c r="M570" s="146"/>
      <c r="N570" s="151">
        <v>13</v>
      </c>
      <c r="O570" s="148" t="s">
        <v>232</v>
      </c>
      <c r="P570" s="128">
        <f>IFERROR(VLOOKUP(L570,NiceHash!$S$3:$W$33,4,FALSE)*N570,0)</f>
        <v>0.37936806534900003</v>
      </c>
      <c r="Q570" s="121"/>
      <c r="R570" s="123"/>
      <c r="S570" s="128">
        <f>IFERROR(VLOOKUP(M570,NiceHash!$S$3:$W$33,4,FALSE)*Q570,0)</f>
        <v>0</v>
      </c>
      <c r="T570" s="132">
        <f t="shared" si="8"/>
        <v>0.37936806534900003</v>
      </c>
      <c r="U570" s="124">
        <v>200</v>
      </c>
      <c r="V570" s="136"/>
      <c r="X570" s="138"/>
      <c r="Y570" s="138"/>
      <c r="Z570" s="138"/>
    </row>
    <row r="571" spans="1:26" x14ac:dyDescent="0.25">
      <c r="A571" s="146" t="s">
        <v>833</v>
      </c>
      <c r="B571" s="147"/>
      <c r="C571" s="146" t="s">
        <v>285</v>
      </c>
      <c r="D571" s="147" t="s">
        <v>293</v>
      </c>
      <c r="E571" s="148" t="s">
        <v>629</v>
      </c>
      <c r="F571" s="148" t="s">
        <v>837</v>
      </c>
      <c r="G571" s="147" t="s">
        <v>836</v>
      </c>
      <c r="H571" s="147"/>
      <c r="I571" s="148"/>
      <c r="J571" s="149">
        <v>950</v>
      </c>
      <c r="K571" s="149">
        <v>1020</v>
      </c>
      <c r="L571" s="147" t="s">
        <v>16</v>
      </c>
      <c r="M571" s="146"/>
      <c r="N571" s="152">
        <v>2000</v>
      </c>
      <c r="O571" s="148" t="s">
        <v>223</v>
      </c>
      <c r="P571" s="128">
        <f>IFERROR(VLOOKUP(L571,NiceHash!$S$3:$W$33,4,FALSE)*N571,0)</f>
        <v>1.8845953019999999</v>
      </c>
      <c r="Q571" s="121"/>
      <c r="R571" s="123"/>
      <c r="S571" s="128">
        <f>IFERROR(VLOOKUP(M571,NiceHash!$S$3:$W$33,4,FALSE)*Q571,0)</f>
        <v>0</v>
      </c>
      <c r="T571" s="132">
        <f t="shared" si="8"/>
        <v>1.8845953019999999</v>
      </c>
      <c r="U571" s="124">
        <v>250</v>
      </c>
      <c r="V571" s="136"/>
      <c r="X571" s="138"/>
      <c r="Y571" s="138"/>
      <c r="Z571" s="138"/>
    </row>
    <row r="572" spans="1:26" x14ac:dyDescent="0.25">
      <c r="A572" s="146" t="s">
        <v>833</v>
      </c>
      <c r="B572" s="147"/>
      <c r="C572" s="146" t="s">
        <v>285</v>
      </c>
      <c r="D572" s="147" t="s">
        <v>293</v>
      </c>
      <c r="E572" s="148" t="s">
        <v>629</v>
      </c>
      <c r="F572" s="148" t="s">
        <v>837</v>
      </c>
      <c r="G572" s="147" t="s">
        <v>836</v>
      </c>
      <c r="H572" s="147"/>
      <c r="I572" s="148"/>
      <c r="J572" s="149">
        <v>950</v>
      </c>
      <c r="K572" s="149">
        <v>1020</v>
      </c>
      <c r="L572" s="147" t="s">
        <v>15</v>
      </c>
      <c r="M572" s="146"/>
      <c r="N572" s="154">
        <v>45</v>
      </c>
      <c r="O572" s="148" t="s">
        <v>232</v>
      </c>
      <c r="P572" s="128">
        <f>IFERROR(VLOOKUP(L572,NiceHash!$S$3:$W$33,4,FALSE)*N572,0)</f>
        <v>5.7228231375000001E-2</v>
      </c>
      <c r="Q572" s="121"/>
      <c r="R572" s="123"/>
      <c r="S572" s="128">
        <f>IFERROR(VLOOKUP(M572,NiceHash!$S$3:$W$33,4,FALSE)*Q572,0)</f>
        <v>0</v>
      </c>
      <c r="T572" s="132">
        <f t="shared" si="8"/>
        <v>5.7228231375000001E-2</v>
      </c>
      <c r="U572" s="124">
        <v>230</v>
      </c>
      <c r="V572" s="136"/>
      <c r="X572" s="138"/>
      <c r="Y572" s="138"/>
      <c r="Z572" s="138"/>
    </row>
    <row r="573" spans="1:26" x14ac:dyDescent="0.25">
      <c r="A573" s="146" t="s">
        <v>833</v>
      </c>
      <c r="B573" s="147"/>
      <c r="C573" s="146" t="s">
        <v>285</v>
      </c>
      <c r="D573" s="147" t="s">
        <v>293</v>
      </c>
      <c r="E573" s="148" t="s">
        <v>629</v>
      </c>
      <c r="F573" s="148" t="s">
        <v>837</v>
      </c>
      <c r="G573" s="147" t="s">
        <v>836</v>
      </c>
      <c r="H573" s="147"/>
      <c r="I573" s="148"/>
      <c r="J573" s="149">
        <v>950</v>
      </c>
      <c r="K573" s="149">
        <v>1020</v>
      </c>
      <c r="L573" s="147" t="s">
        <v>31</v>
      </c>
      <c r="M573" s="146"/>
      <c r="N573" s="152">
        <v>1550</v>
      </c>
      <c r="O573" s="148" t="s">
        <v>232</v>
      </c>
      <c r="P573" s="128">
        <f>IFERROR(VLOOKUP(L573,NiceHash!$S$3:$W$33,4,FALSE)*N573,0)</f>
        <v>0.38923271864999998</v>
      </c>
      <c r="Q573" s="121"/>
      <c r="R573" s="123"/>
      <c r="S573" s="128">
        <f>IFERROR(VLOOKUP(M573,NiceHash!$S$3:$W$33,4,FALSE)*Q573,0)</f>
        <v>0</v>
      </c>
      <c r="T573" s="132">
        <f t="shared" si="8"/>
        <v>0.38923271864999998</v>
      </c>
      <c r="U573" s="124">
        <v>250</v>
      </c>
      <c r="V573" s="136"/>
      <c r="X573" s="138"/>
      <c r="Y573" s="138"/>
      <c r="Z573" s="138"/>
    </row>
    <row r="574" spans="1:26" x14ac:dyDescent="0.25">
      <c r="A574" s="146" t="s">
        <v>833</v>
      </c>
      <c r="B574" s="147"/>
      <c r="C574" s="146" t="s">
        <v>285</v>
      </c>
      <c r="D574" s="147" t="s">
        <v>293</v>
      </c>
      <c r="E574" s="148" t="s">
        <v>629</v>
      </c>
      <c r="F574" s="148" t="s">
        <v>837</v>
      </c>
      <c r="G574" s="147" t="s">
        <v>836</v>
      </c>
      <c r="H574" s="147"/>
      <c r="I574" s="148"/>
      <c r="J574" s="149">
        <v>950</v>
      </c>
      <c r="K574" s="149">
        <v>1020</v>
      </c>
      <c r="L574" s="147" t="s">
        <v>34</v>
      </c>
      <c r="M574" s="146"/>
      <c r="N574" s="151">
        <v>40</v>
      </c>
      <c r="O574" s="148" t="s">
        <v>232</v>
      </c>
      <c r="P574" s="128">
        <f>IFERROR(VLOOKUP(L574,NiceHash!$S$3:$W$33,4,FALSE)*N574,0)</f>
        <v>1.32422292</v>
      </c>
      <c r="Q574" s="121"/>
      <c r="R574" s="123"/>
      <c r="S574" s="128">
        <f>IFERROR(VLOOKUP(M574,NiceHash!$S$3:$W$33,4,FALSE)*Q574,0)</f>
        <v>0</v>
      </c>
      <c r="T574" s="132">
        <f t="shared" si="8"/>
        <v>1.32422292</v>
      </c>
      <c r="U574" s="124">
        <v>230</v>
      </c>
      <c r="V574" s="136"/>
      <c r="X574" s="138"/>
      <c r="Y574" s="138"/>
      <c r="Z574" s="138"/>
    </row>
    <row r="575" spans="1:26" x14ac:dyDescent="0.25">
      <c r="A575" s="146" t="s">
        <v>833</v>
      </c>
      <c r="B575" s="147"/>
      <c r="C575" s="146" t="s">
        <v>285</v>
      </c>
      <c r="D575" s="147" t="s">
        <v>293</v>
      </c>
      <c r="E575" s="148" t="s">
        <v>629</v>
      </c>
      <c r="F575" s="148" t="s">
        <v>837</v>
      </c>
      <c r="G575" s="147" t="s">
        <v>836</v>
      </c>
      <c r="H575" s="147"/>
      <c r="I575" s="148"/>
      <c r="J575" s="149">
        <v>950</v>
      </c>
      <c r="K575" s="149">
        <v>1020</v>
      </c>
      <c r="L575" s="147" t="s">
        <v>32</v>
      </c>
      <c r="M575" s="146"/>
      <c r="N575" s="151">
        <v>12</v>
      </c>
      <c r="O575" s="148" t="s">
        <v>232</v>
      </c>
      <c r="P575" s="128">
        <f>IFERROR(VLOOKUP(L575,NiceHash!$S$3:$W$33,4,FALSE)*N575,0)</f>
        <v>0.10658379599999999</v>
      </c>
      <c r="Q575" s="121"/>
      <c r="R575" s="123"/>
      <c r="S575" s="128">
        <f>IFERROR(VLOOKUP(M575,NiceHash!$S$3:$W$33,4,FALSE)*Q575,0)</f>
        <v>0</v>
      </c>
      <c r="T575" s="132">
        <f t="shared" si="8"/>
        <v>0.10658379599999999</v>
      </c>
      <c r="U575" s="124">
        <v>250</v>
      </c>
      <c r="V575" s="136"/>
      <c r="X575" s="138"/>
      <c r="Y575" s="138"/>
      <c r="Z575" s="138"/>
    </row>
    <row r="576" spans="1:26" x14ac:dyDescent="0.25">
      <c r="A576" s="146" t="s">
        <v>284</v>
      </c>
      <c r="B576" s="147" t="s">
        <v>656</v>
      </c>
      <c r="C576" s="146" t="s">
        <v>657</v>
      </c>
      <c r="D576" s="147" t="s">
        <v>658</v>
      </c>
      <c r="E576" s="148" t="s">
        <v>659</v>
      </c>
      <c r="F576" s="148" t="s">
        <v>148</v>
      </c>
      <c r="G576" s="147"/>
      <c r="H576" s="147"/>
      <c r="I576" s="148"/>
      <c r="J576" s="149">
        <v>700</v>
      </c>
      <c r="K576" s="149">
        <v>660</v>
      </c>
      <c r="L576" s="147" t="s">
        <v>660</v>
      </c>
      <c r="M576" s="146"/>
      <c r="N576" s="150">
        <v>4.2999999999999997E-2</v>
      </c>
      <c r="O576" s="148" t="s">
        <v>223</v>
      </c>
      <c r="P576" s="128">
        <f>IFERROR(VLOOKUP(L576,NiceHash!$S$3:$W$33,4,FALSE)*N576,0)</f>
        <v>2.2533590870999997E-2</v>
      </c>
      <c r="Q576" s="121"/>
      <c r="R576" s="120"/>
      <c r="S576" s="128">
        <f>IFERROR(VLOOKUP(M576,NiceHash!$S$3:$W$33,4,FALSE)*Q576,0)</f>
        <v>0</v>
      </c>
      <c r="T576" s="132">
        <f t="shared" si="8"/>
        <v>2.2533590870999997E-2</v>
      </c>
      <c r="U576" s="124"/>
      <c r="V576" s="136"/>
      <c r="X576" s="138"/>
      <c r="Y576" s="138" t="s">
        <v>366</v>
      </c>
      <c r="Z576" s="138">
        <v>364.72</v>
      </c>
    </row>
    <row r="577" spans="1:26" x14ac:dyDescent="0.25">
      <c r="A577" s="146" t="s">
        <v>284</v>
      </c>
      <c r="B577" s="147" t="s">
        <v>311</v>
      </c>
      <c r="C577" s="146" t="s">
        <v>657</v>
      </c>
      <c r="D577" s="147" t="s">
        <v>658</v>
      </c>
      <c r="E577" s="148" t="s">
        <v>659</v>
      </c>
      <c r="F577" s="148" t="s">
        <v>176</v>
      </c>
      <c r="G577" s="147"/>
      <c r="H577" s="147"/>
      <c r="I577" s="148"/>
      <c r="J577" s="149">
        <v>810</v>
      </c>
      <c r="K577" s="149">
        <v>1333</v>
      </c>
      <c r="L577" s="153" t="s">
        <v>131</v>
      </c>
      <c r="M577" s="146"/>
      <c r="N577" s="154">
        <v>3</v>
      </c>
      <c r="O577" s="148" t="s">
        <v>232</v>
      </c>
      <c r="P577" s="128">
        <f>IFERROR(VLOOKUP(L577,NiceHash!$S$3:$W$33,4,FALSE)*N577,0)</f>
        <v>0.12354030900000001</v>
      </c>
      <c r="Q577" s="121"/>
      <c r="R577" s="120"/>
      <c r="S577" s="128">
        <f>IFERROR(VLOOKUP(M577,NiceHash!$S$3:$W$33,4,FALSE)*Q577,0)</f>
        <v>0</v>
      </c>
      <c r="T577" s="132">
        <f t="shared" si="8"/>
        <v>0.12354030900000001</v>
      </c>
      <c r="U577" s="124"/>
      <c r="V577" s="136"/>
      <c r="X577" s="138"/>
      <c r="Y577" s="138" t="s">
        <v>307</v>
      </c>
      <c r="Z577" s="138" t="s">
        <v>661</v>
      </c>
    </row>
    <row r="578" spans="1:26" x14ac:dyDescent="0.25">
      <c r="A578" s="146" t="s">
        <v>284</v>
      </c>
      <c r="B578" s="147" t="s">
        <v>311</v>
      </c>
      <c r="C578" s="146" t="s">
        <v>657</v>
      </c>
      <c r="D578" s="147" t="s">
        <v>658</v>
      </c>
      <c r="E578" s="148" t="s">
        <v>659</v>
      </c>
      <c r="F578" s="148" t="s">
        <v>159</v>
      </c>
      <c r="G578" s="147"/>
      <c r="H578" s="147"/>
      <c r="I578" s="148"/>
      <c r="J578" s="149">
        <v>270</v>
      </c>
      <c r="K578" s="149">
        <v>405</v>
      </c>
      <c r="L578" s="153" t="s">
        <v>131</v>
      </c>
      <c r="M578" s="146"/>
      <c r="N578" s="154">
        <v>0.5</v>
      </c>
      <c r="O578" s="148" t="s">
        <v>232</v>
      </c>
      <c r="P578" s="128">
        <f>IFERROR(VLOOKUP(L578,NiceHash!$S$3:$W$33,4,FALSE)*N578,0)</f>
        <v>2.0590051500000001E-2</v>
      </c>
      <c r="Q578" s="121"/>
      <c r="R578" s="120"/>
      <c r="S578" s="128">
        <f>IFERROR(VLOOKUP(M578,NiceHash!$S$3:$W$33,4,FALSE)*Q578,0)</f>
        <v>0</v>
      </c>
      <c r="T578" s="132">
        <f t="shared" si="8"/>
        <v>2.0590051500000001E-2</v>
      </c>
      <c r="U578" s="124"/>
      <c r="V578" s="136"/>
      <c r="X578" s="138"/>
      <c r="Y578" s="138" t="s">
        <v>312</v>
      </c>
      <c r="Z578" s="138" t="s">
        <v>662</v>
      </c>
    </row>
    <row r="579" spans="1:26" x14ac:dyDescent="0.25">
      <c r="A579" s="146" t="s">
        <v>284</v>
      </c>
      <c r="B579" s="147" t="s">
        <v>663</v>
      </c>
      <c r="C579" s="146" t="s">
        <v>657</v>
      </c>
      <c r="D579" s="147" t="s">
        <v>658</v>
      </c>
      <c r="E579" s="148" t="s">
        <v>659</v>
      </c>
      <c r="F579" s="148" t="s">
        <v>146</v>
      </c>
      <c r="G579" s="147"/>
      <c r="H579" s="147"/>
      <c r="I579" s="148" t="s">
        <v>132</v>
      </c>
      <c r="J579" s="149">
        <v>810</v>
      </c>
      <c r="K579" s="149">
        <v>1620</v>
      </c>
      <c r="L579" s="147" t="s">
        <v>11</v>
      </c>
      <c r="M579" s="146"/>
      <c r="N579" s="151">
        <v>0.28599999999999998</v>
      </c>
      <c r="O579" s="148" t="s">
        <v>232</v>
      </c>
      <c r="P579" s="128">
        <f>IFERROR(VLOOKUP(L579,NiceHash!$S$3:$W$33,4,FALSE)*N579,0)</f>
        <v>4.1567680439999996E-5</v>
      </c>
      <c r="Q579" s="121"/>
      <c r="R579" s="120"/>
      <c r="S579" s="128">
        <f>IFERROR(VLOOKUP(M579,NiceHash!$S$3:$W$33,4,FALSE)*Q579,0)</f>
        <v>0</v>
      </c>
      <c r="T579" s="132">
        <f t="shared" ref="T579:T642" si="9">P579+S579</f>
        <v>4.1567680439999996E-5</v>
      </c>
      <c r="U579" s="124"/>
      <c r="V579" s="136"/>
      <c r="X579" s="138"/>
      <c r="Y579" s="138" t="s">
        <v>350</v>
      </c>
      <c r="Z579" s="138">
        <v>364.72</v>
      </c>
    </row>
    <row r="580" spans="1:26" x14ac:dyDescent="0.25">
      <c r="A580" s="146" t="s">
        <v>284</v>
      </c>
      <c r="B580" s="147" t="s">
        <v>311</v>
      </c>
      <c r="C580" s="146" t="s">
        <v>657</v>
      </c>
      <c r="D580" s="147" t="s">
        <v>658</v>
      </c>
      <c r="E580" s="148" t="s">
        <v>659</v>
      </c>
      <c r="F580" s="148" t="s">
        <v>178</v>
      </c>
      <c r="G580" s="147"/>
      <c r="H580" s="147"/>
      <c r="I580" s="148"/>
      <c r="J580" s="149">
        <v>384</v>
      </c>
      <c r="K580" s="149">
        <v>1800</v>
      </c>
      <c r="L580" s="153" t="s">
        <v>131</v>
      </c>
      <c r="M580" s="146"/>
      <c r="N580" s="154">
        <v>1</v>
      </c>
      <c r="O580" s="148" t="s">
        <v>232</v>
      </c>
      <c r="P580" s="128">
        <f>IFERROR(VLOOKUP(L580,NiceHash!$S$3:$W$33,4,FALSE)*N580,0)</f>
        <v>4.1180103000000003E-2</v>
      </c>
      <c r="Q580" s="121"/>
      <c r="R580" s="120"/>
      <c r="S580" s="128">
        <f>IFERROR(VLOOKUP(M580,NiceHash!$S$3:$W$33,4,FALSE)*Q580,0)</f>
        <v>0</v>
      </c>
      <c r="T580" s="132">
        <f t="shared" si="9"/>
        <v>4.1180103000000003E-2</v>
      </c>
      <c r="U580" s="124"/>
      <c r="V580" s="136"/>
      <c r="X580" s="138"/>
      <c r="Y580" s="138" t="s">
        <v>307</v>
      </c>
      <c r="Z580" s="138" t="s">
        <v>67</v>
      </c>
    </row>
    <row r="581" spans="1:26" x14ac:dyDescent="0.25">
      <c r="A581" s="146" t="s">
        <v>284</v>
      </c>
      <c r="B581" s="147" t="s">
        <v>656</v>
      </c>
      <c r="C581" s="146" t="s">
        <v>657</v>
      </c>
      <c r="D581" s="147" t="s">
        <v>658</v>
      </c>
      <c r="E581" s="148" t="s">
        <v>659</v>
      </c>
      <c r="F581" s="148" t="s">
        <v>178</v>
      </c>
      <c r="G581" s="147"/>
      <c r="H581" s="147"/>
      <c r="I581" s="148" t="s">
        <v>158</v>
      </c>
      <c r="J581" s="149">
        <v>980</v>
      </c>
      <c r="K581" s="149">
        <v>980</v>
      </c>
      <c r="L581" s="147" t="s">
        <v>22</v>
      </c>
      <c r="M581" s="146"/>
      <c r="N581" s="151">
        <v>0.99099999999999999</v>
      </c>
      <c r="O581" s="148" t="s">
        <v>232</v>
      </c>
      <c r="P581" s="128">
        <f>IFERROR(VLOOKUP(L581,NiceHash!$S$3:$W$33,4,FALSE)*N581,0)</f>
        <v>2.8919519443143003E-2</v>
      </c>
      <c r="Q581" s="121"/>
      <c r="R581" s="120"/>
      <c r="S581" s="128">
        <f>IFERROR(VLOOKUP(M581,NiceHash!$S$3:$W$33,4,FALSE)*Q581,0)</f>
        <v>0</v>
      </c>
      <c r="T581" s="132">
        <f t="shared" si="9"/>
        <v>2.8919519443143003E-2</v>
      </c>
      <c r="U581" s="124"/>
      <c r="V581" s="136"/>
      <c r="X581" s="138"/>
      <c r="Y581" s="138" t="s">
        <v>541</v>
      </c>
      <c r="Z581" s="138" t="s">
        <v>664</v>
      </c>
    </row>
    <row r="582" spans="1:26" x14ac:dyDescent="0.25">
      <c r="A582" s="146" t="s">
        <v>284</v>
      </c>
      <c r="B582" s="147" t="s">
        <v>665</v>
      </c>
      <c r="C582" s="146" t="s">
        <v>657</v>
      </c>
      <c r="D582" s="147" t="s">
        <v>658</v>
      </c>
      <c r="E582" s="148" t="s">
        <v>659</v>
      </c>
      <c r="F582" s="148" t="s">
        <v>666</v>
      </c>
      <c r="G582" s="147" t="s">
        <v>40</v>
      </c>
      <c r="H582" s="147"/>
      <c r="I582" s="148"/>
      <c r="J582" s="149">
        <v>1124</v>
      </c>
      <c r="K582" s="149">
        <v>900</v>
      </c>
      <c r="L582" s="147" t="s">
        <v>22</v>
      </c>
      <c r="M582" s="146"/>
      <c r="N582" s="151">
        <v>3.3</v>
      </c>
      <c r="O582" s="148" t="s">
        <v>232</v>
      </c>
      <c r="P582" s="128">
        <f>IFERROR(VLOOKUP(L582,NiceHash!$S$3:$W$33,4,FALSE)*N582,0)</f>
        <v>9.63011242809E-2</v>
      </c>
      <c r="Q582" s="121"/>
      <c r="R582" s="120"/>
      <c r="S582" s="128">
        <f>IFERROR(VLOOKUP(M582,NiceHash!$S$3:$W$33,4,FALSE)*Q582,0)</f>
        <v>0</v>
      </c>
      <c r="T582" s="132">
        <f t="shared" si="9"/>
        <v>9.63011242809E-2</v>
      </c>
      <c r="U582" s="124"/>
      <c r="V582" s="136"/>
      <c r="X582" s="138"/>
      <c r="Y582" s="138" t="s">
        <v>303</v>
      </c>
      <c r="Z582" s="138" t="s">
        <v>667</v>
      </c>
    </row>
    <row r="583" spans="1:26" x14ac:dyDescent="0.25">
      <c r="A583" s="146" t="s">
        <v>284</v>
      </c>
      <c r="B583" s="147" t="s">
        <v>311</v>
      </c>
      <c r="C583" s="146" t="s">
        <v>657</v>
      </c>
      <c r="D583" s="147" t="s">
        <v>658</v>
      </c>
      <c r="E583" s="148" t="s">
        <v>668</v>
      </c>
      <c r="F583" s="148" t="s">
        <v>142</v>
      </c>
      <c r="G583" s="147"/>
      <c r="H583" s="147"/>
      <c r="I583" s="148"/>
      <c r="J583" s="149">
        <v>1018</v>
      </c>
      <c r="K583" s="149">
        <v>1250</v>
      </c>
      <c r="L583" s="153" t="s">
        <v>131</v>
      </c>
      <c r="M583" s="147" t="s">
        <v>289</v>
      </c>
      <c r="N583" s="154">
        <v>27</v>
      </c>
      <c r="O583" s="148" t="s">
        <v>232</v>
      </c>
      <c r="P583" s="128">
        <f>IFERROR(VLOOKUP(L583,NiceHash!$S$3:$W$33,4,FALSE)*N583,0)</f>
        <v>1.1118627810000001</v>
      </c>
      <c r="Q583" s="121">
        <v>0.96699999999999997</v>
      </c>
      <c r="R583" s="123" t="s">
        <v>115</v>
      </c>
      <c r="S583" s="128">
        <f>IFERROR(VLOOKUP(M583,NiceHash!$S$3:$W$33,4,FALSE)*Q583,0)</f>
        <v>5.8560528824999993E-2</v>
      </c>
      <c r="T583" s="132">
        <f t="shared" si="9"/>
        <v>1.1704233098250001</v>
      </c>
      <c r="U583" s="124"/>
      <c r="V583" s="136"/>
      <c r="X583" s="138"/>
      <c r="Y583" s="138" t="s">
        <v>343</v>
      </c>
      <c r="Z583" s="138">
        <v>36997</v>
      </c>
    </row>
    <row r="584" spans="1:26" x14ac:dyDescent="0.25">
      <c r="A584" s="146" t="s">
        <v>284</v>
      </c>
      <c r="B584" s="147" t="s">
        <v>311</v>
      </c>
      <c r="C584" s="146" t="s">
        <v>657</v>
      </c>
      <c r="D584" s="147" t="s">
        <v>658</v>
      </c>
      <c r="E584" s="148" t="s">
        <v>668</v>
      </c>
      <c r="F584" s="148" t="s">
        <v>179</v>
      </c>
      <c r="G584" s="147"/>
      <c r="H584" s="147"/>
      <c r="I584" s="148"/>
      <c r="J584" s="149">
        <v>815</v>
      </c>
      <c r="K584" s="149">
        <v>2000</v>
      </c>
      <c r="L584" s="147" t="s">
        <v>11</v>
      </c>
      <c r="M584" s="146"/>
      <c r="N584" s="151">
        <v>0.7</v>
      </c>
      <c r="O584" s="148" t="s">
        <v>232</v>
      </c>
      <c r="P584" s="128">
        <f>IFERROR(VLOOKUP(L584,NiceHash!$S$3:$W$33,4,FALSE)*N584,0)</f>
        <v>1.0173907799999998E-4</v>
      </c>
      <c r="Q584" s="121"/>
      <c r="R584" s="120"/>
      <c r="S584" s="128">
        <f>IFERROR(VLOOKUP(M584,NiceHash!$S$3:$W$33,4,FALSE)*Q584,0)</f>
        <v>0</v>
      </c>
      <c r="T584" s="132">
        <f t="shared" si="9"/>
        <v>1.0173907799999998E-4</v>
      </c>
      <c r="U584" s="124"/>
      <c r="V584" s="136"/>
      <c r="X584" s="138"/>
      <c r="Y584" s="138" t="s">
        <v>439</v>
      </c>
      <c r="Z584" s="138" t="s">
        <v>669</v>
      </c>
    </row>
    <row r="585" spans="1:26" x14ac:dyDescent="0.25">
      <c r="A585" s="146" t="s">
        <v>284</v>
      </c>
      <c r="B585" s="147" t="s">
        <v>292</v>
      </c>
      <c r="C585" s="146" t="s">
        <v>657</v>
      </c>
      <c r="D585" s="147" t="s">
        <v>658</v>
      </c>
      <c r="E585" s="148" t="s">
        <v>668</v>
      </c>
      <c r="F585" s="148" t="s">
        <v>180</v>
      </c>
      <c r="G585" s="147" t="s">
        <v>670</v>
      </c>
      <c r="H585" s="147"/>
      <c r="I585" s="148"/>
      <c r="J585" s="149">
        <v>952</v>
      </c>
      <c r="K585" s="149">
        <v>1089</v>
      </c>
      <c r="L585" s="147" t="s">
        <v>289</v>
      </c>
      <c r="M585" s="146"/>
      <c r="N585" s="150">
        <v>0.183</v>
      </c>
      <c r="O585" s="148" t="s">
        <v>115</v>
      </c>
      <c r="P585" s="128">
        <f>IFERROR(VLOOKUP(L585,NiceHash!$S$3:$W$33,4,FALSE)*N585,0)</f>
        <v>1.1082292424999999E-2</v>
      </c>
      <c r="Q585" s="121"/>
      <c r="R585" s="120"/>
      <c r="S585" s="128">
        <f>IFERROR(VLOOKUP(M585,NiceHash!$S$3:$W$33,4,FALSE)*Q585,0)</f>
        <v>0</v>
      </c>
      <c r="T585" s="132">
        <f t="shared" si="9"/>
        <v>1.1082292424999999E-2</v>
      </c>
      <c r="U585" s="124"/>
      <c r="V585" s="136"/>
      <c r="X585" s="138"/>
      <c r="Y585" s="138" t="s">
        <v>671</v>
      </c>
      <c r="Z585" s="138" t="s">
        <v>672</v>
      </c>
    </row>
    <row r="586" spans="1:26" x14ac:dyDescent="0.25">
      <c r="A586" s="146" t="s">
        <v>284</v>
      </c>
      <c r="B586" s="147" t="s">
        <v>673</v>
      </c>
      <c r="C586" s="146" t="s">
        <v>657</v>
      </c>
      <c r="D586" s="147" t="s">
        <v>658</v>
      </c>
      <c r="E586" s="148" t="s">
        <v>668</v>
      </c>
      <c r="F586" s="148" t="s">
        <v>185</v>
      </c>
      <c r="G586" s="147" t="s">
        <v>670</v>
      </c>
      <c r="H586" s="147"/>
      <c r="I586" s="148"/>
      <c r="J586" s="149">
        <v>822</v>
      </c>
      <c r="K586" s="149">
        <v>4008</v>
      </c>
      <c r="L586" s="147" t="s">
        <v>289</v>
      </c>
      <c r="M586" s="146"/>
      <c r="N586" s="150">
        <v>0.20499999999999999</v>
      </c>
      <c r="O586" s="148" t="s">
        <v>115</v>
      </c>
      <c r="P586" s="128">
        <f>IFERROR(VLOOKUP(L586,NiceHash!$S$3:$W$33,4,FALSE)*N586,0)</f>
        <v>1.2414589874999998E-2</v>
      </c>
      <c r="Q586" s="121"/>
      <c r="R586" s="120"/>
      <c r="S586" s="128">
        <f>IFERROR(VLOOKUP(M586,NiceHash!$S$3:$W$33,4,FALSE)*Q586,0)</f>
        <v>0</v>
      </c>
      <c r="T586" s="132">
        <f t="shared" si="9"/>
        <v>1.2414589874999998E-2</v>
      </c>
      <c r="U586" s="124"/>
      <c r="V586" s="136"/>
      <c r="X586" s="138"/>
      <c r="Y586" s="138" t="s">
        <v>303</v>
      </c>
      <c r="Z586" s="138" t="s">
        <v>674</v>
      </c>
    </row>
    <row r="587" spans="1:26" x14ac:dyDescent="0.25">
      <c r="A587" s="146" t="s">
        <v>284</v>
      </c>
      <c r="B587" s="147" t="s">
        <v>675</v>
      </c>
      <c r="C587" s="146" t="s">
        <v>657</v>
      </c>
      <c r="D587" s="147" t="s">
        <v>658</v>
      </c>
      <c r="E587" s="148" t="s">
        <v>668</v>
      </c>
      <c r="F587" s="148" t="s">
        <v>185</v>
      </c>
      <c r="G587" s="147" t="s">
        <v>676</v>
      </c>
      <c r="H587" s="147"/>
      <c r="I587" s="148"/>
      <c r="J587" s="149">
        <v>900</v>
      </c>
      <c r="K587" s="149">
        <v>2106</v>
      </c>
      <c r="L587" s="147" t="s">
        <v>289</v>
      </c>
      <c r="M587" s="146"/>
      <c r="N587" s="150">
        <v>0.21199999999999999</v>
      </c>
      <c r="O587" s="148" t="s">
        <v>115</v>
      </c>
      <c r="P587" s="128">
        <f>IFERROR(VLOOKUP(L587,NiceHash!$S$3:$W$33,4,FALSE)*N587,0)</f>
        <v>1.2838502699999999E-2</v>
      </c>
      <c r="Q587" s="121"/>
      <c r="R587" s="120"/>
      <c r="S587" s="128">
        <f>IFERROR(VLOOKUP(M587,NiceHash!$S$3:$W$33,4,FALSE)*Q587,0)</f>
        <v>0</v>
      </c>
      <c r="T587" s="132">
        <f t="shared" si="9"/>
        <v>1.2838502699999999E-2</v>
      </c>
      <c r="U587" s="124"/>
      <c r="V587" s="136"/>
      <c r="X587" s="138"/>
      <c r="Y587" s="138" t="s">
        <v>312</v>
      </c>
      <c r="Z587" s="138">
        <v>359</v>
      </c>
    </row>
    <row r="588" spans="1:26" x14ac:dyDescent="0.25">
      <c r="A588" s="146" t="s">
        <v>284</v>
      </c>
      <c r="B588" s="147" t="s">
        <v>344</v>
      </c>
      <c r="C588" s="146" t="s">
        <v>657</v>
      </c>
      <c r="D588" s="147" t="s">
        <v>658</v>
      </c>
      <c r="E588" s="148" t="s">
        <v>668</v>
      </c>
      <c r="F588" s="148" t="s">
        <v>156</v>
      </c>
      <c r="G588" s="147"/>
      <c r="H588" s="147"/>
      <c r="I588" s="148"/>
      <c r="J588" s="149">
        <v>1100</v>
      </c>
      <c r="K588" s="149">
        <v>1200</v>
      </c>
      <c r="L588" s="153" t="s">
        <v>131</v>
      </c>
      <c r="M588" s="146"/>
      <c r="N588" s="154">
        <v>13</v>
      </c>
      <c r="O588" s="148" t="s">
        <v>232</v>
      </c>
      <c r="P588" s="128">
        <f>IFERROR(VLOOKUP(L588,NiceHash!$S$3:$W$33,4,FALSE)*N588,0)</f>
        <v>0.53534133900000003</v>
      </c>
      <c r="Q588" s="121"/>
      <c r="R588" s="120"/>
      <c r="S588" s="128">
        <f>IFERROR(VLOOKUP(M588,NiceHash!$S$3:$W$33,4,FALSE)*Q588,0)</f>
        <v>0</v>
      </c>
      <c r="T588" s="132">
        <f t="shared" si="9"/>
        <v>0.53534133900000003</v>
      </c>
      <c r="U588" s="124"/>
      <c r="V588" s="136"/>
      <c r="X588" s="138"/>
      <c r="Y588" s="138" t="s">
        <v>327</v>
      </c>
      <c r="Z588" s="138">
        <v>364.72</v>
      </c>
    </row>
    <row r="589" spans="1:26" x14ac:dyDescent="0.25">
      <c r="A589" s="146" t="s">
        <v>284</v>
      </c>
      <c r="B589" s="147" t="s">
        <v>675</v>
      </c>
      <c r="C589" s="146" t="s">
        <v>657</v>
      </c>
      <c r="D589" s="147" t="s">
        <v>658</v>
      </c>
      <c r="E589" s="148" t="s">
        <v>668</v>
      </c>
      <c r="F589" s="148" t="s">
        <v>144</v>
      </c>
      <c r="G589" s="147"/>
      <c r="H589" s="147"/>
      <c r="I589" s="148" t="s">
        <v>677</v>
      </c>
      <c r="J589" s="149">
        <v>797</v>
      </c>
      <c r="K589" s="149">
        <v>2097</v>
      </c>
      <c r="L589" s="147" t="s">
        <v>11</v>
      </c>
      <c r="M589" s="146"/>
      <c r="N589" s="151">
        <v>1.5</v>
      </c>
      <c r="O589" s="148" t="s">
        <v>232</v>
      </c>
      <c r="P589" s="128">
        <f>IFERROR(VLOOKUP(L589,NiceHash!$S$3:$W$33,4,FALSE)*N589,0)</f>
        <v>2.1801230999999997E-4</v>
      </c>
      <c r="Q589" s="121"/>
      <c r="R589" s="120"/>
      <c r="S589" s="128">
        <f>IFERROR(VLOOKUP(M589,NiceHash!$S$3:$W$33,4,FALSE)*Q589,0)</f>
        <v>0</v>
      </c>
      <c r="T589" s="132">
        <f t="shared" si="9"/>
        <v>2.1801230999999997E-4</v>
      </c>
      <c r="U589" s="124"/>
      <c r="V589" s="136"/>
      <c r="X589" s="138"/>
      <c r="Y589" s="138" t="s">
        <v>678</v>
      </c>
      <c r="Z589" s="138">
        <v>361.43</v>
      </c>
    </row>
    <row r="590" spans="1:26" x14ac:dyDescent="0.25">
      <c r="A590" s="146" t="s">
        <v>284</v>
      </c>
      <c r="B590" s="147" t="s">
        <v>673</v>
      </c>
      <c r="C590" s="146" t="s">
        <v>657</v>
      </c>
      <c r="D590" s="147" t="s">
        <v>658</v>
      </c>
      <c r="E590" s="148" t="s">
        <v>668</v>
      </c>
      <c r="F590" s="148" t="s">
        <v>170</v>
      </c>
      <c r="G590" s="147"/>
      <c r="H590" s="147"/>
      <c r="I590" s="148"/>
      <c r="J590" s="149">
        <v>823</v>
      </c>
      <c r="K590" s="149">
        <v>4000</v>
      </c>
      <c r="L590" s="147" t="s">
        <v>289</v>
      </c>
      <c r="M590" s="146"/>
      <c r="N590" s="150">
        <v>8.5000000000000006E-2</v>
      </c>
      <c r="O590" s="148" t="s">
        <v>115</v>
      </c>
      <c r="P590" s="128">
        <f>IFERROR(VLOOKUP(L590,NiceHash!$S$3:$W$33,4,FALSE)*N590,0)</f>
        <v>5.1475128749999995E-3</v>
      </c>
      <c r="Q590" s="121"/>
      <c r="R590" s="120"/>
      <c r="S590" s="128">
        <f>IFERROR(VLOOKUP(M590,NiceHash!$S$3:$W$33,4,FALSE)*Q590,0)</f>
        <v>0</v>
      </c>
      <c r="T590" s="132">
        <f t="shared" si="9"/>
        <v>5.1475128749999995E-3</v>
      </c>
      <c r="U590" s="124"/>
      <c r="V590" s="136"/>
      <c r="X590" s="138"/>
      <c r="Y590" s="138" t="s">
        <v>318</v>
      </c>
      <c r="Z590" s="138" t="s">
        <v>679</v>
      </c>
    </row>
    <row r="591" spans="1:26" x14ac:dyDescent="0.25">
      <c r="A591" s="146" t="s">
        <v>284</v>
      </c>
      <c r="B591" s="147" t="s">
        <v>680</v>
      </c>
      <c r="C591" s="146" t="s">
        <v>657</v>
      </c>
      <c r="D591" s="147" t="s">
        <v>658</v>
      </c>
      <c r="E591" s="148" t="s">
        <v>668</v>
      </c>
      <c r="F591" s="148" t="s">
        <v>163</v>
      </c>
      <c r="G591" s="147" t="s">
        <v>670</v>
      </c>
      <c r="H591" s="147"/>
      <c r="I591" s="148"/>
      <c r="J591" s="149">
        <v>900</v>
      </c>
      <c r="K591" s="149">
        <v>1300</v>
      </c>
      <c r="L591" s="153" t="s">
        <v>131</v>
      </c>
      <c r="M591" s="146"/>
      <c r="N591" s="154">
        <v>6.6</v>
      </c>
      <c r="O591" s="148" t="s">
        <v>232</v>
      </c>
      <c r="P591" s="128">
        <f>IFERROR(VLOOKUP(L591,NiceHash!$S$3:$W$33,4,FALSE)*N591,0)</f>
        <v>0.27178867979999999</v>
      </c>
      <c r="Q591" s="121"/>
      <c r="R591" s="120"/>
      <c r="S591" s="128">
        <f>IFERROR(VLOOKUP(M591,NiceHash!$S$3:$W$33,4,FALSE)*Q591,0)</f>
        <v>0</v>
      </c>
      <c r="T591" s="132">
        <f t="shared" si="9"/>
        <v>0.27178867979999999</v>
      </c>
      <c r="U591" s="124"/>
      <c r="V591" s="136"/>
      <c r="X591" s="138"/>
      <c r="Y591" s="138" t="s">
        <v>307</v>
      </c>
      <c r="Z591" s="138" t="s">
        <v>681</v>
      </c>
    </row>
    <row r="592" spans="1:26" x14ac:dyDescent="0.25">
      <c r="A592" s="146" t="s">
        <v>284</v>
      </c>
      <c r="B592" s="147" t="s">
        <v>656</v>
      </c>
      <c r="C592" s="146" t="s">
        <v>657</v>
      </c>
      <c r="D592" s="147" t="s">
        <v>658</v>
      </c>
      <c r="E592" s="148" t="s">
        <v>668</v>
      </c>
      <c r="F592" s="148" t="s">
        <v>163</v>
      </c>
      <c r="G592" s="147" t="s">
        <v>670</v>
      </c>
      <c r="H592" s="147"/>
      <c r="I592" s="148"/>
      <c r="J592" s="149">
        <v>940</v>
      </c>
      <c r="K592" s="149">
        <v>1350</v>
      </c>
      <c r="L592" s="153" t="s">
        <v>131</v>
      </c>
      <c r="M592" s="146"/>
      <c r="N592" s="154">
        <v>5</v>
      </c>
      <c r="O592" s="148" t="s">
        <v>232</v>
      </c>
      <c r="P592" s="128">
        <f>IFERROR(VLOOKUP(L592,NiceHash!$S$3:$W$33,4,FALSE)*N592,0)</f>
        <v>0.20590051500000001</v>
      </c>
      <c r="Q592" s="121"/>
      <c r="R592" s="120"/>
      <c r="S592" s="128">
        <f>IFERROR(VLOOKUP(M592,NiceHash!$S$3:$W$33,4,FALSE)*Q592,0)</f>
        <v>0</v>
      </c>
      <c r="T592" s="132">
        <f t="shared" si="9"/>
        <v>0.20590051500000001</v>
      </c>
      <c r="U592" s="124"/>
      <c r="V592" s="136"/>
      <c r="X592" s="138"/>
      <c r="Y592" s="138" t="s">
        <v>437</v>
      </c>
      <c r="Z592" s="138" t="s">
        <v>682</v>
      </c>
    </row>
    <row r="593" spans="1:26" x14ac:dyDescent="0.25">
      <c r="A593" s="146" t="s">
        <v>284</v>
      </c>
      <c r="B593" s="147" t="s">
        <v>311</v>
      </c>
      <c r="C593" s="146" t="s">
        <v>657</v>
      </c>
      <c r="D593" s="147" t="s">
        <v>658</v>
      </c>
      <c r="E593" s="148" t="s">
        <v>668</v>
      </c>
      <c r="F593" s="148" t="s">
        <v>163</v>
      </c>
      <c r="G593" s="147" t="s">
        <v>670</v>
      </c>
      <c r="H593" s="147"/>
      <c r="I593" s="148"/>
      <c r="J593" s="149">
        <v>1032</v>
      </c>
      <c r="K593" s="149">
        <v>1350</v>
      </c>
      <c r="L593" s="147" t="s">
        <v>19</v>
      </c>
      <c r="M593" s="146"/>
      <c r="N593" s="154">
        <v>2.2999999999999998</v>
      </c>
      <c r="O593" s="148" t="s">
        <v>232</v>
      </c>
      <c r="P593" s="128">
        <f>IFERROR(VLOOKUP(L593,NiceHash!$S$3:$W$33,4,FALSE)*N593,0)</f>
        <v>2.3789987738999994E-3</v>
      </c>
      <c r="Q593" s="121"/>
      <c r="R593" s="120"/>
      <c r="S593" s="128">
        <f>IFERROR(VLOOKUP(M593,NiceHash!$S$3:$W$33,4,FALSE)*Q593,0)</f>
        <v>0</v>
      </c>
      <c r="T593" s="132">
        <f t="shared" si="9"/>
        <v>2.3789987738999994E-3</v>
      </c>
      <c r="U593" s="124"/>
      <c r="V593" s="136"/>
      <c r="X593" s="138"/>
      <c r="Y593" s="138" t="s">
        <v>303</v>
      </c>
      <c r="Z593" s="138">
        <v>361.75</v>
      </c>
    </row>
    <row r="594" spans="1:26" x14ac:dyDescent="0.25">
      <c r="A594" s="146" t="s">
        <v>284</v>
      </c>
      <c r="B594" s="147" t="s">
        <v>675</v>
      </c>
      <c r="C594" s="146" t="s">
        <v>657</v>
      </c>
      <c r="D594" s="147" t="s">
        <v>658</v>
      </c>
      <c r="E594" s="148" t="s">
        <v>668</v>
      </c>
      <c r="F594" s="148" t="s">
        <v>151</v>
      </c>
      <c r="G594" s="147" t="s">
        <v>670</v>
      </c>
      <c r="H594" s="147"/>
      <c r="I594" s="148"/>
      <c r="J594" s="149">
        <v>950</v>
      </c>
      <c r="K594" s="149">
        <v>1200</v>
      </c>
      <c r="L594" s="153" t="s">
        <v>131</v>
      </c>
      <c r="M594" s="146"/>
      <c r="N594" s="154">
        <v>11.5</v>
      </c>
      <c r="O594" s="148" t="s">
        <v>232</v>
      </c>
      <c r="P594" s="128">
        <f>IFERROR(VLOOKUP(L594,NiceHash!$S$3:$W$33,4,FALSE)*N594,0)</f>
        <v>0.47357118450000002</v>
      </c>
      <c r="Q594" s="121"/>
      <c r="R594" s="120"/>
      <c r="S594" s="128">
        <f>IFERROR(VLOOKUP(M594,NiceHash!$S$3:$W$33,4,FALSE)*Q594,0)</f>
        <v>0</v>
      </c>
      <c r="T594" s="132">
        <f t="shared" si="9"/>
        <v>0.47357118450000002</v>
      </c>
      <c r="U594" s="124"/>
      <c r="V594" s="136"/>
      <c r="X594" s="138"/>
      <c r="Y594" s="138" t="s">
        <v>683</v>
      </c>
      <c r="Z594" s="138">
        <v>364</v>
      </c>
    </row>
    <row r="595" spans="1:26" x14ac:dyDescent="0.25">
      <c r="A595" s="146" t="s">
        <v>284</v>
      </c>
      <c r="B595" s="147" t="s">
        <v>684</v>
      </c>
      <c r="C595" s="146" t="s">
        <v>657</v>
      </c>
      <c r="D595" s="147" t="s">
        <v>658</v>
      </c>
      <c r="E595" s="148" t="s">
        <v>668</v>
      </c>
      <c r="F595" s="148" t="s">
        <v>151</v>
      </c>
      <c r="G595" s="147"/>
      <c r="H595" s="147"/>
      <c r="I595" s="148"/>
      <c r="J595" s="149">
        <v>1059</v>
      </c>
      <c r="K595" s="149">
        <v>1502</v>
      </c>
      <c r="L595" s="147" t="s">
        <v>289</v>
      </c>
      <c r="M595" s="146"/>
      <c r="N595" s="150">
        <v>0.2</v>
      </c>
      <c r="O595" s="148" t="s">
        <v>115</v>
      </c>
      <c r="P595" s="128">
        <f>IFERROR(VLOOKUP(L595,NiceHash!$S$3:$W$33,4,FALSE)*N595,0)</f>
        <v>1.2111795E-2</v>
      </c>
      <c r="Q595" s="121"/>
      <c r="R595" s="120"/>
      <c r="S595" s="128">
        <f>IFERROR(VLOOKUP(M595,NiceHash!$S$3:$W$33,4,FALSE)*Q595,0)</f>
        <v>0</v>
      </c>
      <c r="T595" s="132">
        <f t="shared" si="9"/>
        <v>1.2111795E-2</v>
      </c>
      <c r="U595" s="124"/>
      <c r="V595" s="136"/>
      <c r="X595" s="138"/>
      <c r="Y595" s="138" t="s">
        <v>685</v>
      </c>
      <c r="Z595" s="138">
        <v>361.43</v>
      </c>
    </row>
    <row r="596" spans="1:26" x14ac:dyDescent="0.25">
      <c r="A596" s="146" t="s">
        <v>284</v>
      </c>
      <c r="B596" s="147" t="s">
        <v>675</v>
      </c>
      <c r="C596" s="146" t="s">
        <v>657</v>
      </c>
      <c r="D596" s="147" t="s">
        <v>658</v>
      </c>
      <c r="E596" s="148" t="s">
        <v>668</v>
      </c>
      <c r="F596" s="148" t="s">
        <v>182</v>
      </c>
      <c r="G596" s="147" t="s">
        <v>686</v>
      </c>
      <c r="H596" s="147"/>
      <c r="I596" s="148"/>
      <c r="J596" s="149">
        <v>1006</v>
      </c>
      <c r="K596" s="149">
        <v>1553</v>
      </c>
      <c r="L596" s="147" t="s">
        <v>289</v>
      </c>
      <c r="M596" s="146"/>
      <c r="N596" s="150">
        <v>0.5</v>
      </c>
      <c r="O596" s="148" t="s">
        <v>115</v>
      </c>
      <c r="P596" s="128">
        <f>IFERROR(VLOOKUP(L596,NiceHash!$S$3:$W$33,4,FALSE)*N596,0)</f>
        <v>3.0279487499999997E-2</v>
      </c>
      <c r="Q596" s="121"/>
      <c r="R596" s="120"/>
      <c r="S596" s="128">
        <f>IFERROR(VLOOKUP(M596,NiceHash!$S$3:$W$33,4,FALSE)*Q596,0)</f>
        <v>0</v>
      </c>
      <c r="T596" s="132">
        <f t="shared" si="9"/>
        <v>3.0279487499999997E-2</v>
      </c>
      <c r="U596" s="124"/>
      <c r="V596" s="136"/>
      <c r="X596" s="138"/>
      <c r="Y596" s="138" t="s">
        <v>312</v>
      </c>
      <c r="Z596" s="138" t="s">
        <v>472</v>
      </c>
    </row>
    <row r="597" spans="1:26" x14ac:dyDescent="0.25">
      <c r="A597" s="146" t="s">
        <v>284</v>
      </c>
      <c r="B597" s="147" t="s">
        <v>675</v>
      </c>
      <c r="C597" s="146" t="s">
        <v>657</v>
      </c>
      <c r="D597" s="147" t="s">
        <v>658</v>
      </c>
      <c r="E597" s="148" t="s">
        <v>668</v>
      </c>
      <c r="F597" s="148" t="s">
        <v>182</v>
      </c>
      <c r="G597" s="147" t="s">
        <v>686</v>
      </c>
      <c r="H597" s="147"/>
      <c r="I597" s="148"/>
      <c r="J597" s="149">
        <v>1006</v>
      </c>
      <c r="K597" s="149">
        <v>1553</v>
      </c>
      <c r="L597" s="147" t="s">
        <v>19</v>
      </c>
      <c r="M597" s="146"/>
      <c r="N597" s="154">
        <v>4.5999999999999996</v>
      </c>
      <c r="O597" s="148" t="s">
        <v>232</v>
      </c>
      <c r="P597" s="128">
        <f>IFERROR(VLOOKUP(L597,NiceHash!$S$3:$W$33,4,FALSE)*N597,0)</f>
        <v>4.7579975477999989E-3</v>
      </c>
      <c r="Q597" s="121"/>
      <c r="R597" s="120"/>
      <c r="S597" s="128">
        <f>IFERROR(VLOOKUP(M597,NiceHash!$S$3:$W$33,4,FALSE)*Q597,0)</f>
        <v>0</v>
      </c>
      <c r="T597" s="132">
        <f t="shared" si="9"/>
        <v>4.7579975477999989E-3</v>
      </c>
      <c r="U597" s="124"/>
      <c r="V597" s="136"/>
      <c r="X597" s="138"/>
      <c r="Y597" s="138" t="s">
        <v>312</v>
      </c>
      <c r="Z597" s="138" t="s">
        <v>455</v>
      </c>
    </row>
    <row r="598" spans="1:26" x14ac:dyDescent="0.25">
      <c r="A598" s="146" t="s">
        <v>284</v>
      </c>
      <c r="B598" s="147" t="s">
        <v>311</v>
      </c>
      <c r="C598" s="146" t="s">
        <v>657</v>
      </c>
      <c r="D598" s="147" t="s">
        <v>658</v>
      </c>
      <c r="E598" s="148" t="s">
        <v>668</v>
      </c>
      <c r="F598" s="148" t="s">
        <v>182</v>
      </c>
      <c r="G598" s="147"/>
      <c r="H598" s="147"/>
      <c r="I598" s="148"/>
      <c r="J598" s="149">
        <v>1123</v>
      </c>
      <c r="K598" s="149">
        <v>3000</v>
      </c>
      <c r="L598" s="153" t="s">
        <v>131</v>
      </c>
      <c r="M598" s="146"/>
      <c r="N598" s="154">
        <v>13</v>
      </c>
      <c r="O598" s="148" t="s">
        <v>232</v>
      </c>
      <c r="P598" s="128">
        <f>IFERROR(VLOOKUP(L598,NiceHash!$S$3:$W$33,4,FALSE)*N598,0)</f>
        <v>0.53534133900000003</v>
      </c>
      <c r="Q598" s="121"/>
      <c r="R598" s="120"/>
      <c r="S598" s="128">
        <f>IFERROR(VLOOKUP(M598,NiceHash!$S$3:$W$33,4,FALSE)*Q598,0)</f>
        <v>0</v>
      </c>
      <c r="T598" s="132">
        <f t="shared" si="9"/>
        <v>0.53534133900000003</v>
      </c>
      <c r="U598" s="124"/>
      <c r="V598" s="136"/>
      <c r="X598" s="138"/>
      <c r="Y598" s="138" t="s">
        <v>469</v>
      </c>
      <c r="Z598" s="138" t="s">
        <v>687</v>
      </c>
    </row>
    <row r="599" spans="1:26" x14ac:dyDescent="0.25">
      <c r="A599" s="146" t="s">
        <v>284</v>
      </c>
      <c r="B599" s="147" t="s">
        <v>675</v>
      </c>
      <c r="C599" s="146" t="s">
        <v>657</v>
      </c>
      <c r="D599" s="147" t="s">
        <v>658</v>
      </c>
      <c r="E599" s="148" t="s">
        <v>668</v>
      </c>
      <c r="F599" s="148" t="s">
        <v>177</v>
      </c>
      <c r="G599" s="147" t="s">
        <v>688</v>
      </c>
      <c r="H599" s="147"/>
      <c r="I599" s="148"/>
      <c r="J599" s="149">
        <v>1300</v>
      </c>
      <c r="K599" s="149">
        <v>3700</v>
      </c>
      <c r="L599" s="153" t="s">
        <v>131</v>
      </c>
      <c r="M599" s="146"/>
      <c r="N599" s="154">
        <v>17.399999999999999</v>
      </c>
      <c r="O599" s="148" t="s">
        <v>232</v>
      </c>
      <c r="P599" s="128">
        <f>IFERROR(VLOOKUP(L599,NiceHash!$S$3:$W$33,4,FALSE)*N599,0)</f>
        <v>0.71653379220000002</v>
      </c>
      <c r="Q599" s="121"/>
      <c r="R599" s="120"/>
      <c r="S599" s="128">
        <f>IFERROR(VLOOKUP(M599,NiceHash!$S$3:$W$33,4,FALSE)*Q599,0)</f>
        <v>0</v>
      </c>
      <c r="T599" s="132">
        <f t="shared" si="9"/>
        <v>0.71653379220000002</v>
      </c>
      <c r="U599" s="124"/>
      <c r="V599" s="136"/>
      <c r="X599" s="138"/>
      <c r="Y599" s="138" t="s">
        <v>312</v>
      </c>
      <c r="Z599" s="138" t="s">
        <v>689</v>
      </c>
    </row>
    <row r="600" spans="1:26" x14ac:dyDescent="0.25">
      <c r="A600" s="146" t="s">
        <v>284</v>
      </c>
      <c r="B600" s="147" t="s">
        <v>297</v>
      </c>
      <c r="C600" s="146" t="s">
        <v>657</v>
      </c>
      <c r="D600" s="147" t="s">
        <v>658</v>
      </c>
      <c r="E600" s="148" t="s">
        <v>668</v>
      </c>
      <c r="F600" s="148" t="s">
        <v>177</v>
      </c>
      <c r="G600" s="147"/>
      <c r="H600" s="147"/>
      <c r="I600" s="148"/>
      <c r="J600" s="149">
        <v>1110</v>
      </c>
      <c r="K600" s="149">
        <v>1536</v>
      </c>
      <c r="L600" s="153" t="s">
        <v>131</v>
      </c>
      <c r="M600" s="146"/>
      <c r="N600" s="154">
        <v>15</v>
      </c>
      <c r="O600" s="148" t="s">
        <v>232</v>
      </c>
      <c r="P600" s="128">
        <f>IFERROR(VLOOKUP(L600,NiceHash!$S$3:$W$33,4,FALSE)*N600,0)</f>
        <v>0.61770154500000007</v>
      </c>
      <c r="Q600" s="121"/>
      <c r="R600" s="120"/>
      <c r="S600" s="128">
        <f>IFERROR(VLOOKUP(M600,NiceHash!$S$3:$W$33,4,FALSE)*Q600,0)</f>
        <v>0</v>
      </c>
      <c r="T600" s="132">
        <f t="shared" si="9"/>
        <v>0.61770154500000007</v>
      </c>
      <c r="U600" s="124"/>
      <c r="V600" s="136"/>
      <c r="X600" s="138"/>
      <c r="Y600" s="138" t="s">
        <v>614</v>
      </c>
      <c r="Z600" s="138">
        <v>361.75</v>
      </c>
    </row>
    <row r="601" spans="1:26" x14ac:dyDescent="0.25">
      <c r="A601" s="146" t="s">
        <v>284</v>
      </c>
      <c r="B601" s="147" t="s">
        <v>297</v>
      </c>
      <c r="C601" s="146" t="s">
        <v>657</v>
      </c>
      <c r="D601" s="147" t="s">
        <v>658</v>
      </c>
      <c r="E601" s="148" t="s">
        <v>668</v>
      </c>
      <c r="F601" s="148" t="s">
        <v>141</v>
      </c>
      <c r="G601" s="147" t="s">
        <v>670</v>
      </c>
      <c r="H601" s="147"/>
      <c r="I601" s="148"/>
      <c r="J601" s="149">
        <v>1290</v>
      </c>
      <c r="K601" s="149">
        <v>2760</v>
      </c>
      <c r="L601" s="147" t="s">
        <v>289</v>
      </c>
      <c r="M601" s="146"/>
      <c r="N601" s="150">
        <v>0.35</v>
      </c>
      <c r="O601" s="148" t="s">
        <v>115</v>
      </c>
      <c r="P601" s="128">
        <f>IFERROR(VLOOKUP(L601,NiceHash!$S$3:$W$33,4,FALSE)*N601,0)</f>
        <v>2.1195641249999998E-2</v>
      </c>
      <c r="Q601" s="121"/>
      <c r="R601" s="120"/>
      <c r="S601" s="128">
        <f>IFERROR(VLOOKUP(M601,NiceHash!$S$3:$W$33,4,FALSE)*Q601,0)</f>
        <v>0</v>
      </c>
      <c r="T601" s="132">
        <f t="shared" si="9"/>
        <v>2.1195641249999998E-2</v>
      </c>
      <c r="U601" s="124"/>
      <c r="V601" s="136"/>
      <c r="X601" s="138"/>
      <c r="Y601" s="138" t="s">
        <v>694</v>
      </c>
      <c r="Z601" s="138">
        <v>335</v>
      </c>
    </row>
    <row r="602" spans="1:26" x14ac:dyDescent="0.25">
      <c r="A602" s="146" t="s">
        <v>284</v>
      </c>
      <c r="B602" s="147" t="s">
        <v>675</v>
      </c>
      <c r="C602" s="146" t="s">
        <v>657</v>
      </c>
      <c r="D602" s="147" t="s">
        <v>658</v>
      </c>
      <c r="E602" s="148" t="s">
        <v>668</v>
      </c>
      <c r="F602" s="148" t="s">
        <v>141</v>
      </c>
      <c r="G602" s="147" t="s">
        <v>670</v>
      </c>
      <c r="H602" s="147"/>
      <c r="I602" s="148"/>
      <c r="J602" s="149">
        <v>1020</v>
      </c>
      <c r="K602" s="149"/>
      <c r="L602" s="147" t="s">
        <v>289</v>
      </c>
      <c r="M602" s="146"/>
      <c r="N602" s="150">
        <v>0.504</v>
      </c>
      <c r="O602" s="148" t="s">
        <v>115</v>
      </c>
      <c r="P602" s="128">
        <f>IFERROR(VLOOKUP(L602,NiceHash!$S$3:$W$33,4,FALSE)*N602,0)</f>
        <v>3.0521723399999996E-2</v>
      </c>
      <c r="Q602" s="121"/>
      <c r="R602" s="120"/>
      <c r="S602" s="128">
        <f>IFERROR(VLOOKUP(M602,NiceHash!$S$3:$W$33,4,FALSE)*Q602,0)</f>
        <v>0</v>
      </c>
      <c r="T602" s="132">
        <f t="shared" si="9"/>
        <v>3.0521723399999996E-2</v>
      </c>
      <c r="U602" s="124"/>
      <c r="V602" s="136"/>
      <c r="X602" s="138"/>
      <c r="Y602" s="138" t="s">
        <v>697</v>
      </c>
      <c r="Z602" s="138" t="s">
        <v>698</v>
      </c>
    </row>
    <row r="603" spans="1:26" x14ac:dyDescent="0.25">
      <c r="A603" s="146" t="s">
        <v>833</v>
      </c>
      <c r="B603" s="147"/>
      <c r="C603" s="146" t="s">
        <v>657</v>
      </c>
      <c r="D603" s="147" t="s">
        <v>658</v>
      </c>
      <c r="E603" s="148" t="s">
        <v>668</v>
      </c>
      <c r="F603" s="148" t="s">
        <v>141</v>
      </c>
      <c r="G603" s="147" t="s">
        <v>670</v>
      </c>
      <c r="H603" s="147"/>
      <c r="I603" s="148"/>
      <c r="J603" s="149">
        <v>1350</v>
      </c>
      <c r="K603" s="149">
        <v>1500</v>
      </c>
      <c r="L603" s="63" t="s">
        <v>25</v>
      </c>
      <c r="M603" s="146"/>
      <c r="N603" s="151">
        <v>0.61</v>
      </c>
      <c r="O603" s="148" t="s">
        <v>115</v>
      </c>
      <c r="P603" s="128">
        <f>IFERROR(VLOOKUP(L603,NiceHash!$S$3:$W$33,4,FALSE)*N603,0)</f>
        <v>0</v>
      </c>
      <c r="Q603" s="121"/>
      <c r="R603" s="123"/>
      <c r="S603" s="128">
        <f>IFERROR(VLOOKUP(M603,NiceHash!$S$3:$W$33,4,FALSE)*Q603,0)</f>
        <v>0</v>
      </c>
      <c r="T603" s="132">
        <f t="shared" si="9"/>
        <v>0</v>
      </c>
      <c r="U603" s="124">
        <v>75</v>
      </c>
      <c r="V603" s="136"/>
      <c r="X603" s="138"/>
      <c r="Y603" s="138"/>
      <c r="Z603" s="138"/>
    </row>
    <row r="604" spans="1:26" x14ac:dyDescent="0.25">
      <c r="A604" s="146" t="s">
        <v>833</v>
      </c>
      <c r="B604" s="147"/>
      <c r="C604" s="146" t="s">
        <v>657</v>
      </c>
      <c r="D604" s="147" t="s">
        <v>658</v>
      </c>
      <c r="E604" s="148" t="s">
        <v>668</v>
      </c>
      <c r="F604" s="148" t="s">
        <v>141</v>
      </c>
      <c r="G604" s="147" t="s">
        <v>670</v>
      </c>
      <c r="H604" s="147"/>
      <c r="I604" s="148"/>
      <c r="J604" s="149">
        <v>1350</v>
      </c>
      <c r="K604" s="149">
        <v>1500</v>
      </c>
      <c r="L604" s="147" t="s">
        <v>28</v>
      </c>
      <c r="M604" s="146"/>
      <c r="N604" s="150">
        <v>0.25</v>
      </c>
      <c r="O604" s="148" t="s">
        <v>223</v>
      </c>
      <c r="P604" s="128">
        <f>IFERROR(VLOOKUP(L604,NiceHash!$S$3:$W$33,4,FALSE)*N604,0)</f>
        <v>0.13100924924999999</v>
      </c>
      <c r="Q604" s="121"/>
      <c r="R604" s="123"/>
      <c r="S604" s="128">
        <f>IFERROR(VLOOKUP(M604,NiceHash!$S$3:$W$33,4,FALSE)*Q604,0)</f>
        <v>0</v>
      </c>
      <c r="T604" s="132">
        <f t="shared" si="9"/>
        <v>0.13100924924999999</v>
      </c>
      <c r="U604" s="124">
        <v>55</v>
      </c>
      <c r="V604" s="136"/>
      <c r="X604" s="138"/>
      <c r="Y604" s="138"/>
      <c r="Z604" s="138"/>
    </row>
    <row r="605" spans="1:26" x14ac:dyDescent="0.25">
      <c r="A605" s="146" t="s">
        <v>833</v>
      </c>
      <c r="B605" s="147"/>
      <c r="C605" s="146" t="s">
        <v>657</v>
      </c>
      <c r="D605" s="147" t="s">
        <v>658</v>
      </c>
      <c r="E605" s="148" t="s">
        <v>668</v>
      </c>
      <c r="F605" s="148" t="s">
        <v>141</v>
      </c>
      <c r="G605" s="147" t="s">
        <v>670</v>
      </c>
      <c r="H605" s="147"/>
      <c r="I605" s="148"/>
      <c r="J605" s="149">
        <v>1350</v>
      </c>
      <c r="K605" s="149">
        <v>1500</v>
      </c>
      <c r="L605" s="147" t="s">
        <v>771</v>
      </c>
      <c r="M605" s="146"/>
      <c r="N605" s="150">
        <v>0.25</v>
      </c>
      <c r="O605" s="148" t="s">
        <v>223</v>
      </c>
      <c r="P605" s="128">
        <f>IFERROR(VLOOKUP(L605,NiceHash!$S$3:$W$33,4,FALSE)*N605,0)</f>
        <v>0.34962714899999997</v>
      </c>
      <c r="Q605" s="121"/>
      <c r="R605" s="123"/>
      <c r="S605" s="128">
        <f>IFERROR(VLOOKUP(M605,NiceHash!$S$3:$W$33,4,FALSE)*Q605,0)</f>
        <v>0</v>
      </c>
      <c r="T605" s="132">
        <f t="shared" si="9"/>
        <v>0.34962714899999997</v>
      </c>
      <c r="U605" s="124">
        <v>55</v>
      </c>
      <c r="V605" s="136"/>
      <c r="X605" s="138"/>
      <c r="Y605" s="138"/>
      <c r="Z605" s="138"/>
    </row>
    <row r="606" spans="1:26" x14ac:dyDescent="0.25">
      <c r="A606" s="146" t="s">
        <v>833</v>
      </c>
      <c r="B606" s="147"/>
      <c r="C606" s="146" t="s">
        <v>657</v>
      </c>
      <c r="D606" s="147" t="s">
        <v>658</v>
      </c>
      <c r="E606" s="148" t="s">
        <v>668</v>
      </c>
      <c r="F606" s="148" t="s">
        <v>141</v>
      </c>
      <c r="G606" s="147" t="s">
        <v>670</v>
      </c>
      <c r="H606" s="147"/>
      <c r="I606" s="148"/>
      <c r="J606" s="149">
        <v>1350</v>
      </c>
      <c r="K606" s="149">
        <v>1500</v>
      </c>
      <c r="L606" s="147" t="s">
        <v>30</v>
      </c>
      <c r="M606" s="146"/>
      <c r="N606" s="152">
        <v>75</v>
      </c>
      <c r="O606" s="148" t="s">
        <v>654</v>
      </c>
      <c r="P606" s="128">
        <f>IFERROR(VLOOKUP(L606,NiceHash!$S$3:$W$33,4,FALSE)*N606,0)</f>
        <v>0.21195641249999997</v>
      </c>
      <c r="Q606" s="121"/>
      <c r="R606" s="123"/>
      <c r="S606" s="128">
        <f>IFERROR(VLOOKUP(M606,NiceHash!$S$3:$W$33,4,FALSE)*Q606,0)</f>
        <v>0</v>
      </c>
      <c r="T606" s="132">
        <f t="shared" si="9"/>
        <v>0.21195641249999997</v>
      </c>
      <c r="U606" s="124">
        <v>55</v>
      </c>
      <c r="V606" s="136"/>
      <c r="X606" s="138"/>
      <c r="Y606" s="138"/>
      <c r="Z606" s="138"/>
    </row>
    <row r="607" spans="1:26" x14ac:dyDescent="0.25">
      <c r="A607" s="146" t="s">
        <v>284</v>
      </c>
      <c r="B607" s="147" t="s">
        <v>297</v>
      </c>
      <c r="C607" s="146" t="s">
        <v>657</v>
      </c>
      <c r="D607" s="147" t="s">
        <v>658</v>
      </c>
      <c r="E607" s="148" t="s">
        <v>668</v>
      </c>
      <c r="F607" s="148" t="s">
        <v>141</v>
      </c>
      <c r="G607" s="147" t="s">
        <v>670</v>
      </c>
      <c r="H607" s="147"/>
      <c r="I607" s="148"/>
      <c r="J607" s="149">
        <v>1335</v>
      </c>
      <c r="K607" s="149">
        <v>2700</v>
      </c>
      <c r="L607" s="153" t="s">
        <v>131</v>
      </c>
      <c r="M607" s="146"/>
      <c r="N607" s="154">
        <v>5.3</v>
      </c>
      <c r="O607" s="148" t="s">
        <v>232</v>
      </c>
      <c r="P607" s="128">
        <f>IFERROR(VLOOKUP(L607,NiceHash!$S$3:$W$33,4,FALSE)*N607,0)</f>
        <v>0.21825454590000001</v>
      </c>
      <c r="Q607" s="121"/>
      <c r="R607" s="120"/>
      <c r="S607" s="128">
        <f>IFERROR(VLOOKUP(M607,NiceHash!$S$3:$W$33,4,FALSE)*Q607,0)</f>
        <v>0</v>
      </c>
      <c r="T607" s="132">
        <f t="shared" si="9"/>
        <v>0.21825454590000001</v>
      </c>
      <c r="U607" s="124"/>
      <c r="V607" s="136"/>
      <c r="X607" s="138"/>
      <c r="Y607" s="138" t="s">
        <v>449</v>
      </c>
      <c r="Z607" s="138" t="s">
        <v>691</v>
      </c>
    </row>
    <row r="608" spans="1:26" x14ac:dyDescent="0.25">
      <c r="A608" s="146" t="s">
        <v>284</v>
      </c>
      <c r="B608" s="147" t="s">
        <v>297</v>
      </c>
      <c r="C608" s="146" t="s">
        <v>657</v>
      </c>
      <c r="D608" s="147" t="s">
        <v>658</v>
      </c>
      <c r="E608" s="148" t="s">
        <v>668</v>
      </c>
      <c r="F608" s="148" t="s">
        <v>141</v>
      </c>
      <c r="G608" s="147" t="s">
        <v>670</v>
      </c>
      <c r="H608" s="147"/>
      <c r="I608" s="148"/>
      <c r="J608" s="149">
        <v>1350</v>
      </c>
      <c r="K608" s="149">
        <v>2400</v>
      </c>
      <c r="L608" s="153" t="s">
        <v>131</v>
      </c>
      <c r="M608" s="146"/>
      <c r="N608" s="154">
        <v>2.2999999999999998</v>
      </c>
      <c r="O608" s="148" t="s">
        <v>232</v>
      </c>
      <c r="P608" s="128">
        <f>IFERROR(VLOOKUP(L608,NiceHash!$S$3:$W$33,4,FALSE)*N608,0)</f>
        <v>9.4714236899999998E-2</v>
      </c>
      <c r="Q608" s="121"/>
      <c r="R608" s="120"/>
      <c r="S608" s="128">
        <f>IFERROR(VLOOKUP(M608,NiceHash!$S$3:$W$33,4,FALSE)*Q608,0)</f>
        <v>0</v>
      </c>
      <c r="T608" s="132">
        <f t="shared" si="9"/>
        <v>9.4714236899999998E-2</v>
      </c>
      <c r="U608" s="124"/>
      <c r="V608" s="136"/>
      <c r="X608" s="138"/>
      <c r="Y608" s="138" t="s">
        <v>610</v>
      </c>
      <c r="Z608" s="138" t="s">
        <v>693</v>
      </c>
    </row>
    <row r="609" spans="1:26" x14ac:dyDescent="0.25">
      <c r="A609" s="146" t="s">
        <v>833</v>
      </c>
      <c r="B609" s="147"/>
      <c r="C609" s="146" t="s">
        <v>657</v>
      </c>
      <c r="D609" s="147" t="s">
        <v>658</v>
      </c>
      <c r="E609" s="148" t="s">
        <v>668</v>
      </c>
      <c r="F609" s="148" t="s">
        <v>141</v>
      </c>
      <c r="G609" s="147" t="s">
        <v>670</v>
      </c>
      <c r="H609" s="147"/>
      <c r="I609" s="148"/>
      <c r="J609" s="149">
        <v>1350</v>
      </c>
      <c r="K609" s="149">
        <v>1500</v>
      </c>
      <c r="L609" s="147" t="s">
        <v>131</v>
      </c>
      <c r="M609" s="146"/>
      <c r="N609" s="154">
        <v>0.5</v>
      </c>
      <c r="O609" s="148" t="s">
        <v>232</v>
      </c>
      <c r="P609" s="128">
        <f>IFERROR(VLOOKUP(L609,NiceHash!$S$3:$W$33,4,FALSE)*N609,0)</f>
        <v>2.0590051500000001E-2</v>
      </c>
      <c r="Q609" s="121"/>
      <c r="R609" s="123"/>
      <c r="S609" s="128">
        <f>IFERROR(VLOOKUP(M609,NiceHash!$S$3:$W$33,4,FALSE)*Q609,0)</f>
        <v>0</v>
      </c>
      <c r="T609" s="132">
        <f t="shared" si="9"/>
        <v>2.0590051500000001E-2</v>
      </c>
      <c r="U609" s="124">
        <v>45</v>
      </c>
      <c r="V609" s="136"/>
      <c r="X609" s="138"/>
      <c r="Y609" s="138"/>
      <c r="Z609" s="138"/>
    </row>
    <row r="610" spans="1:26" x14ac:dyDescent="0.25">
      <c r="A610" s="146" t="s">
        <v>833</v>
      </c>
      <c r="B610" s="147"/>
      <c r="C610" s="146" t="s">
        <v>657</v>
      </c>
      <c r="D610" s="147" t="s">
        <v>658</v>
      </c>
      <c r="E610" s="148" t="s">
        <v>668</v>
      </c>
      <c r="F610" s="148" t="s">
        <v>141</v>
      </c>
      <c r="G610" s="147" t="s">
        <v>670</v>
      </c>
      <c r="H610" s="147"/>
      <c r="I610" s="148"/>
      <c r="J610" s="149">
        <v>1350</v>
      </c>
      <c r="K610" s="149">
        <v>1500</v>
      </c>
      <c r="L610" s="147" t="s">
        <v>133</v>
      </c>
      <c r="M610" s="146"/>
      <c r="N610" s="154">
        <v>8.3000000000000007</v>
      </c>
      <c r="O610" s="148" t="s">
        <v>232</v>
      </c>
      <c r="P610" s="128">
        <f>IFERROR(VLOOKUP(L610,NiceHash!$S$3:$W$33,4,FALSE)*N610,0)</f>
        <v>0</v>
      </c>
      <c r="Q610" s="121"/>
      <c r="R610" s="123"/>
      <c r="S610" s="128">
        <f>IFERROR(VLOOKUP(M610,NiceHash!$S$3:$W$33,4,FALSE)*Q610,0)</f>
        <v>0</v>
      </c>
      <c r="T610" s="132">
        <f t="shared" si="9"/>
        <v>0</v>
      </c>
      <c r="U610" s="124">
        <v>80</v>
      </c>
      <c r="V610" s="136"/>
      <c r="X610" s="138"/>
      <c r="Y610" s="138"/>
      <c r="Z610" s="138"/>
    </row>
    <row r="611" spans="1:26" x14ac:dyDescent="0.25">
      <c r="A611" s="146" t="s">
        <v>284</v>
      </c>
      <c r="B611" s="147" t="s">
        <v>297</v>
      </c>
      <c r="C611" s="146" t="s">
        <v>657</v>
      </c>
      <c r="D611" s="147" t="s">
        <v>658</v>
      </c>
      <c r="E611" s="148" t="s">
        <v>668</v>
      </c>
      <c r="F611" s="148" t="s">
        <v>141</v>
      </c>
      <c r="G611" s="147" t="s">
        <v>670</v>
      </c>
      <c r="H611" s="147"/>
      <c r="I611" s="148"/>
      <c r="J611" s="149">
        <v>1265</v>
      </c>
      <c r="K611" s="149">
        <v>2800</v>
      </c>
      <c r="L611" s="147" t="s">
        <v>17</v>
      </c>
      <c r="M611" s="146"/>
      <c r="N611" s="151">
        <v>5.5</v>
      </c>
      <c r="O611" s="148" t="s">
        <v>232</v>
      </c>
      <c r="P611" s="128">
        <f>IFERROR(VLOOKUP(L611,NiceHash!$S$3:$W$33,4,FALSE)*N611,0)</f>
        <v>4.4409914999999998E-3</v>
      </c>
      <c r="Q611" s="121"/>
      <c r="R611" s="120"/>
      <c r="S611" s="128">
        <f>IFERROR(VLOOKUP(M611,NiceHash!$S$3:$W$33,4,FALSE)*Q611,0)</f>
        <v>0</v>
      </c>
      <c r="T611" s="132">
        <f t="shared" si="9"/>
        <v>4.4409914999999998E-3</v>
      </c>
      <c r="U611" s="124"/>
      <c r="V611" s="136"/>
      <c r="X611" s="138"/>
      <c r="Y611" s="138" t="s">
        <v>327</v>
      </c>
      <c r="Z611" s="138">
        <v>359.06</v>
      </c>
    </row>
    <row r="612" spans="1:26" x14ac:dyDescent="0.25">
      <c r="A612" s="146" t="s">
        <v>284</v>
      </c>
      <c r="B612" s="147" t="s">
        <v>680</v>
      </c>
      <c r="C612" s="146" t="s">
        <v>657</v>
      </c>
      <c r="D612" s="147" t="s">
        <v>658</v>
      </c>
      <c r="E612" s="148" t="s">
        <v>668</v>
      </c>
      <c r="F612" s="148" t="s">
        <v>141</v>
      </c>
      <c r="G612" s="147" t="s">
        <v>670</v>
      </c>
      <c r="H612" s="147"/>
      <c r="I612" s="148"/>
      <c r="J612" s="149">
        <v>1300</v>
      </c>
      <c r="K612" s="149">
        <v>1552</v>
      </c>
      <c r="L612" s="147" t="s">
        <v>22</v>
      </c>
      <c r="M612" s="146"/>
      <c r="N612" s="151">
        <v>4.8499999999999996</v>
      </c>
      <c r="O612" s="148" t="s">
        <v>232</v>
      </c>
      <c r="P612" s="128">
        <f>IFERROR(VLOOKUP(L612,NiceHash!$S$3:$W$33,4,FALSE)*N612,0)</f>
        <v>0.14153347053404999</v>
      </c>
      <c r="Q612" s="121"/>
      <c r="R612" s="120"/>
      <c r="S612" s="128">
        <f>IFERROR(VLOOKUP(M612,NiceHash!$S$3:$W$33,4,FALSE)*Q612,0)</f>
        <v>0</v>
      </c>
      <c r="T612" s="132">
        <f t="shared" si="9"/>
        <v>0.14153347053404999</v>
      </c>
      <c r="U612" s="124"/>
      <c r="V612" s="136"/>
      <c r="X612" s="138"/>
      <c r="Y612" s="138" t="s">
        <v>695</v>
      </c>
      <c r="Z612" s="138" t="s">
        <v>696</v>
      </c>
    </row>
    <row r="613" spans="1:26" x14ac:dyDescent="0.25">
      <c r="A613" s="146" t="s">
        <v>284</v>
      </c>
      <c r="B613" s="147" t="s">
        <v>656</v>
      </c>
      <c r="C613" s="146" t="s">
        <v>657</v>
      </c>
      <c r="D613" s="147" t="s">
        <v>658</v>
      </c>
      <c r="E613" s="148" t="s">
        <v>668</v>
      </c>
      <c r="F613" s="148" t="s">
        <v>141</v>
      </c>
      <c r="G613" s="147" t="s">
        <v>670</v>
      </c>
      <c r="H613" s="147"/>
      <c r="I613" s="148" t="s">
        <v>132</v>
      </c>
      <c r="J613" s="149">
        <v>1400</v>
      </c>
      <c r="K613" s="149">
        <v>2700</v>
      </c>
      <c r="L613" s="147" t="s">
        <v>22</v>
      </c>
      <c r="M613" s="146"/>
      <c r="N613" s="151">
        <v>5.35</v>
      </c>
      <c r="O613" s="148" t="s">
        <v>232</v>
      </c>
      <c r="P613" s="128">
        <f>IFERROR(VLOOKUP(L613,NiceHash!$S$3:$W$33,4,FALSE)*N613,0)</f>
        <v>0.15612454997055</v>
      </c>
      <c r="Q613" s="121"/>
      <c r="R613" s="120"/>
      <c r="S613" s="128">
        <f>IFERROR(VLOOKUP(M613,NiceHash!$S$3:$W$33,4,FALSE)*Q613,0)</f>
        <v>0</v>
      </c>
      <c r="T613" s="132">
        <f t="shared" si="9"/>
        <v>0.15612454997055</v>
      </c>
      <c r="U613" s="124"/>
      <c r="V613" s="136"/>
      <c r="X613" s="138"/>
      <c r="Y613" s="138" t="s">
        <v>327</v>
      </c>
      <c r="Z613" s="138">
        <v>359</v>
      </c>
    </row>
    <row r="614" spans="1:26" x14ac:dyDescent="0.25">
      <c r="A614" s="146" t="s">
        <v>833</v>
      </c>
      <c r="B614" s="147"/>
      <c r="C614" s="146" t="s">
        <v>657</v>
      </c>
      <c r="D614" s="147" t="s">
        <v>658</v>
      </c>
      <c r="E614" s="148" t="s">
        <v>668</v>
      </c>
      <c r="F614" s="148" t="s">
        <v>141</v>
      </c>
      <c r="G614" s="147" t="s">
        <v>670</v>
      </c>
      <c r="H614" s="147"/>
      <c r="I614" s="148"/>
      <c r="J614" s="149">
        <v>1350</v>
      </c>
      <c r="K614" s="149">
        <v>1500</v>
      </c>
      <c r="L614" s="147" t="s">
        <v>22</v>
      </c>
      <c r="M614" s="146"/>
      <c r="N614" s="151">
        <v>6.64</v>
      </c>
      <c r="O614" s="148" t="s">
        <v>232</v>
      </c>
      <c r="P614" s="128">
        <f>IFERROR(VLOOKUP(L614,NiceHash!$S$3:$W$33,4,FALSE)*N614,0)</f>
        <v>0.19376953491672</v>
      </c>
      <c r="Q614" s="121"/>
      <c r="R614" s="123"/>
      <c r="S614" s="128">
        <f>IFERROR(VLOOKUP(M614,NiceHash!$S$3:$W$33,4,FALSE)*Q614,0)</f>
        <v>0</v>
      </c>
      <c r="T614" s="132">
        <f t="shared" si="9"/>
        <v>0.19376953491672</v>
      </c>
      <c r="U614" s="124">
        <v>70</v>
      </c>
      <c r="V614" s="136"/>
      <c r="X614" s="138"/>
      <c r="Y614" s="138"/>
      <c r="Z614" s="138"/>
    </row>
    <row r="615" spans="1:26" x14ac:dyDescent="0.25">
      <c r="A615" s="146" t="s">
        <v>284</v>
      </c>
      <c r="B615" s="147" t="s">
        <v>297</v>
      </c>
      <c r="C615" s="146" t="s">
        <v>657</v>
      </c>
      <c r="D615" s="147" t="s">
        <v>658</v>
      </c>
      <c r="E615" s="148" t="s">
        <v>668</v>
      </c>
      <c r="F615" s="148" t="s">
        <v>141</v>
      </c>
      <c r="G615" s="147" t="s">
        <v>670</v>
      </c>
      <c r="H615" s="147"/>
      <c r="I615" s="148"/>
      <c r="J615" s="149">
        <v>1202</v>
      </c>
      <c r="K615" s="149">
        <v>2700</v>
      </c>
      <c r="L615" s="147" t="s">
        <v>16</v>
      </c>
      <c r="M615" s="146"/>
      <c r="N615" s="152">
        <v>172</v>
      </c>
      <c r="O615" s="148" t="s">
        <v>223</v>
      </c>
      <c r="P615" s="128">
        <f>IFERROR(VLOOKUP(L615,NiceHash!$S$3:$W$33,4,FALSE)*N615,0)</f>
        <v>0.16207519597199999</v>
      </c>
      <c r="Q615" s="121"/>
      <c r="R615" s="120"/>
      <c r="S615" s="128">
        <f>IFERROR(VLOOKUP(M615,NiceHash!$S$3:$W$33,4,FALSE)*Q615,0)</f>
        <v>0</v>
      </c>
      <c r="T615" s="132">
        <f t="shared" si="9"/>
        <v>0.16207519597199999</v>
      </c>
      <c r="U615" s="124"/>
      <c r="V615" s="136"/>
      <c r="X615" s="138"/>
      <c r="Y615" s="138" t="s">
        <v>692</v>
      </c>
      <c r="Z615" s="138">
        <v>361.43</v>
      </c>
    </row>
    <row r="616" spans="1:26" x14ac:dyDescent="0.25">
      <c r="A616" s="146" t="s">
        <v>284</v>
      </c>
      <c r="B616" s="147" t="s">
        <v>297</v>
      </c>
      <c r="C616" s="146" t="s">
        <v>657</v>
      </c>
      <c r="D616" s="147" t="s">
        <v>658</v>
      </c>
      <c r="E616" s="148" t="s">
        <v>668</v>
      </c>
      <c r="F616" s="148" t="s">
        <v>141</v>
      </c>
      <c r="G616" s="147" t="s">
        <v>670</v>
      </c>
      <c r="H616" s="147"/>
      <c r="I616" s="148"/>
      <c r="J616" s="149">
        <v>1202</v>
      </c>
      <c r="K616" s="149">
        <v>2700</v>
      </c>
      <c r="L616" s="147" t="s">
        <v>16</v>
      </c>
      <c r="M616" s="146"/>
      <c r="N616" s="152">
        <v>202</v>
      </c>
      <c r="O616" s="148" t="s">
        <v>223</v>
      </c>
      <c r="P616" s="128">
        <f>IFERROR(VLOOKUP(L616,NiceHash!$S$3:$W$33,4,FALSE)*N616,0)</f>
        <v>0.19034412550199997</v>
      </c>
      <c r="Q616" s="121"/>
      <c r="R616" s="120"/>
      <c r="S616" s="128">
        <f>IFERROR(VLOOKUP(M616,NiceHash!$S$3:$W$33,4,FALSE)*Q616,0)</f>
        <v>0</v>
      </c>
      <c r="T616" s="132">
        <f t="shared" si="9"/>
        <v>0.19034412550199997</v>
      </c>
      <c r="U616" s="124"/>
      <c r="V616" s="136"/>
      <c r="X616" s="138"/>
      <c r="Y616" s="138" t="s">
        <v>692</v>
      </c>
      <c r="Z616" s="138">
        <v>361.43</v>
      </c>
    </row>
    <row r="617" spans="1:26" x14ac:dyDescent="0.25">
      <c r="A617" s="146" t="s">
        <v>284</v>
      </c>
      <c r="B617" s="147" t="s">
        <v>344</v>
      </c>
      <c r="C617" s="146" t="s">
        <v>657</v>
      </c>
      <c r="D617" s="147" t="s">
        <v>658</v>
      </c>
      <c r="E617" s="148" t="s">
        <v>668</v>
      </c>
      <c r="F617" s="148" t="s">
        <v>141</v>
      </c>
      <c r="G617" s="147" t="s">
        <v>670</v>
      </c>
      <c r="H617" s="147"/>
      <c r="I617" s="148" t="s">
        <v>158</v>
      </c>
      <c r="J617" s="149">
        <v>1398</v>
      </c>
      <c r="K617" s="149">
        <v>1300</v>
      </c>
      <c r="L617" s="147" t="s">
        <v>16</v>
      </c>
      <c r="M617" s="146"/>
      <c r="N617" s="152">
        <v>230</v>
      </c>
      <c r="O617" s="148" t="s">
        <v>223</v>
      </c>
      <c r="P617" s="128">
        <f>IFERROR(VLOOKUP(L617,NiceHash!$S$3:$W$33,4,FALSE)*N617,0)</f>
        <v>0.21672845972999999</v>
      </c>
      <c r="Q617" s="121"/>
      <c r="R617" s="120"/>
      <c r="S617" s="128">
        <f>IFERROR(VLOOKUP(M617,NiceHash!$S$3:$W$33,4,FALSE)*Q617,0)</f>
        <v>0</v>
      </c>
      <c r="T617" s="132">
        <f t="shared" si="9"/>
        <v>0.21672845972999999</v>
      </c>
      <c r="U617" s="124"/>
      <c r="V617" s="136"/>
      <c r="X617" s="138"/>
      <c r="Y617" s="138" t="s">
        <v>699</v>
      </c>
      <c r="Z617" s="138" t="s">
        <v>700</v>
      </c>
    </row>
    <row r="618" spans="1:26" x14ac:dyDescent="0.25">
      <c r="A618" s="146" t="s">
        <v>833</v>
      </c>
      <c r="B618" s="147"/>
      <c r="C618" s="146" t="s">
        <v>657</v>
      </c>
      <c r="D618" s="147" t="s">
        <v>658</v>
      </c>
      <c r="E618" s="148" t="s">
        <v>668</v>
      </c>
      <c r="F618" s="148" t="s">
        <v>141</v>
      </c>
      <c r="G618" s="147" t="s">
        <v>670</v>
      </c>
      <c r="H618" s="147"/>
      <c r="I618" s="148"/>
      <c r="J618" s="149">
        <v>1350</v>
      </c>
      <c r="K618" s="149">
        <v>1500</v>
      </c>
      <c r="L618" s="147" t="s">
        <v>16</v>
      </c>
      <c r="M618" s="146"/>
      <c r="N618" s="152">
        <v>220</v>
      </c>
      <c r="O618" s="148" t="s">
        <v>223</v>
      </c>
      <c r="P618" s="128">
        <f>IFERROR(VLOOKUP(L618,NiceHash!$S$3:$W$33,4,FALSE)*N618,0)</f>
        <v>0.20730548321999998</v>
      </c>
      <c r="Q618" s="121"/>
      <c r="R618" s="123"/>
      <c r="S618" s="128">
        <f>IFERROR(VLOOKUP(M618,NiceHash!$S$3:$W$33,4,FALSE)*Q618,0)</f>
        <v>0</v>
      </c>
      <c r="T618" s="132">
        <f t="shared" si="9"/>
        <v>0.20730548321999998</v>
      </c>
      <c r="U618" s="124">
        <v>75</v>
      </c>
      <c r="V618" s="136"/>
      <c r="X618" s="138"/>
      <c r="Y618" s="138"/>
      <c r="Z618" s="138"/>
    </row>
    <row r="619" spans="1:26" x14ac:dyDescent="0.25">
      <c r="A619" s="146" t="s">
        <v>833</v>
      </c>
      <c r="B619" s="147"/>
      <c r="C619" s="146" t="s">
        <v>657</v>
      </c>
      <c r="D619" s="147" t="s">
        <v>658</v>
      </c>
      <c r="E619" s="148" t="s">
        <v>668</v>
      </c>
      <c r="F619" s="148" t="s">
        <v>141</v>
      </c>
      <c r="G619" s="147" t="s">
        <v>670</v>
      </c>
      <c r="H619" s="147"/>
      <c r="I619" s="148"/>
      <c r="J619" s="149">
        <v>1350</v>
      </c>
      <c r="K619" s="149">
        <v>1500</v>
      </c>
      <c r="L619" s="147" t="s">
        <v>15</v>
      </c>
      <c r="M619" s="146"/>
      <c r="N619" s="154">
        <v>8</v>
      </c>
      <c r="O619" s="148" t="s">
        <v>232</v>
      </c>
      <c r="P619" s="128">
        <f>IFERROR(VLOOKUP(L619,NiceHash!$S$3:$W$33,4,FALSE)*N619,0)</f>
        <v>1.01739078E-2</v>
      </c>
      <c r="Q619" s="121"/>
      <c r="R619" s="123"/>
      <c r="S619" s="128">
        <f>IFERROR(VLOOKUP(M619,NiceHash!$S$3:$W$33,4,FALSE)*Q619,0)</f>
        <v>0</v>
      </c>
      <c r="T619" s="132">
        <f t="shared" si="9"/>
        <v>1.01739078E-2</v>
      </c>
      <c r="U619" s="124">
        <v>70</v>
      </c>
      <c r="V619" s="136"/>
      <c r="X619" s="138"/>
      <c r="Y619" s="138"/>
      <c r="Z619" s="138"/>
    </row>
    <row r="620" spans="1:26" x14ac:dyDescent="0.25">
      <c r="A620" s="146" t="s">
        <v>833</v>
      </c>
      <c r="B620" s="147"/>
      <c r="C620" s="146" t="s">
        <v>657</v>
      </c>
      <c r="D620" s="147" t="s">
        <v>658</v>
      </c>
      <c r="E620" s="148" t="s">
        <v>668</v>
      </c>
      <c r="F620" s="148" t="s">
        <v>141</v>
      </c>
      <c r="G620" s="147" t="s">
        <v>670</v>
      </c>
      <c r="H620" s="147"/>
      <c r="I620" s="148"/>
      <c r="J620" s="149">
        <v>1350</v>
      </c>
      <c r="K620" s="149">
        <v>1500</v>
      </c>
      <c r="L620" s="147" t="s">
        <v>31</v>
      </c>
      <c r="M620" s="146"/>
      <c r="N620" s="152">
        <v>200</v>
      </c>
      <c r="O620" s="148" t="s">
        <v>232</v>
      </c>
      <c r="P620" s="128">
        <f>IFERROR(VLOOKUP(L620,NiceHash!$S$3:$W$33,4,FALSE)*N620,0)</f>
        <v>5.0223576599999993E-2</v>
      </c>
      <c r="Q620" s="121"/>
      <c r="R620" s="123"/>
      <c r="S620" s="128">
        <f>IFERROR(VLOOKUP(M620,NiceHash!$S$3:$W$33,4,FALSE)*Q620,0)</f>
        <v>0</v>
      </c>
      <c r="T620" s="132">
        <f t="shared" si="9"/>
        <v>5.0223576599999993E-2</v>
      </c>
      <c r="U620" s="124">
        <v>55</v>
      </c>
      <c r="V620" s="136"/>
      <c r="X620" s="138"/>
      <c r="Y620" s="138"/>
      <c r="Z620" s="138"/>
    </row>
    <row r="621" spans="1:26" x14ac:dyDescent="0.25">
      <c r="A621" s="146" t="s">
        <v>284</v>
      </c>
      <c r="B621" s="147" t="s">
        <v>344</v>
      </c>
      <c r="C621" s="146" t="s">
        <v>657</v>
      </c>
      <c r="D621" s="147" t="s">
        <v>658</v>
      </c>
      <c r="E621" s="148" t="s">
        <v>668</v>
      </c>
      <c r="F621" s="148" t="s">
        <v>141</v>
      </c>
      <c r="G621" s="147" t="s">
        <v>670</v>
      </c>
      <c r="H621" s="147"/>
      <c r="I621" s="148"/>
      <c r="J621" s="149">
        <v>1335</v>
      </c>
      <c r="K621" s="149">
        <v>1430</v>
      </c>
      <c r="L621" s="147" t="s">
        <v>11</v>
      </c>
      <c r="M621" s="146"/>
      <c r="N621" s="151">
        <v>3.04</v>
      </c>
      <c r="O621" s="148" t="s">
        <v>232</v>
      </c>
      <c r="P621" s="128">
        <f>IFERROR(VLOOKUP(L621,NiceHash!$S$3:$W$33,4,FALSE)*N621,0)</f>
        <v>4.4183828159999994E-4</v>
      </c>
      <c r="Q621" s="121"/>
      <c r="R621" s="120"/>
      <c r="S621" s="128">
        <f>IFERROR(VLOOKUP(M621,NiceHash!$S$3:$W$33,4,FALSE)*Q621,0)</f>
        <v>0</v>
      </c>
      <c r="T621" s="132">
        <f t="shared" si="9"/>
        <v>4.4183828159999994E-4</v>
      </c>
      <c r="U621" s="124"/>
      <c r="V621" s="136"/>
      <c r="X621" s="138"/>
      <c r="Y621" s="138" t="s">
        <v>690</v>
      </c>
      <c r="Z621" s="138">
        <v>364.47</v>
      </c>
    </row>
    <row r="622" spans="1:26" x14ac:dyDescent="0.25">
      <c r="A622" s="146" t="s">
        <v>833</v>
      </c>
      <c r="B622" s="147"/>
      <c r="C622" s="146" t="s">
        <v>657</v>
      </c>
      <c r="D622" s="147" t="s">
        <v>658</v>
      </c>
      <c r="E622" s="148" t="s">
        <v>668</v>
      </c>
      <c r="F622" s="148" t="s">
        <v>141</v>
      </c>
      <c r="G622" s="147" t="s">
        <v>670</v>
      </c>
      <c r="H622" s="147"/>
      <c r="I622" s="148"/>
      <c r="J622" s="149">
        <v>1350</v>
      </c>
      <c r="K622" s="149">
        <v>1500</v>
      </c>
      <c r="L622" s="147" t="s">
        <v>32</v>
      </c>
      <c r="M622" s="146"/>
      <c r="N622" s="151">
        <v>2.1</v>
      </c>
      <c r="O622" s="148" t="s">
        <v>232</v>
      </c>
      <c r="P622" s="128">
        <f>IFERROR(VLOOKUP(L622,NiceHash!$S$3:$W$33,4,FALSE)*N622,0)</f>
        <v>1.8652164299999999E-2</v>
      </c>
      <c r="Q622" s="121"/>
      <c r="R622" s="123"/>
      <c r="S622" s="128">
        <f>IFERROR(VLOOKUP(M622,NiceHash!$S$3:$W$33,4,FALSE)*Q622,0)</f>
        <v>0</v>
      </c>
      <c r="T622" s="132">
        <f t="shared" si="9"/>
        <v>1.8652164299999999E-2</v>
      </c>
      <c r="U622" s="124">
        <v>55</v>
      </c>
      <c r="V622" s="136"/>
      <c r="X622" s="138"/>
      <c r="Y622" s="138"/>
      <c r="Z622" s="138"/>
    </row>
    <row r="623" spans="1:26" x14ac:dyDescent="0.25">
      <c r="A623" s="146" t="s">
        <v>284</v>
      </c>
      <c r="B623" s="147" t="s">
        <v>680</v>
      </c>
      <c r="C623" s="146" t="s">
        <v>657</v>
      </c>
      <c r="D623" s="147" t="s">
        <v>658</v>
      </c>
      <c r="E623" s="148" t="s">
        <v>668</v>
      </c>
      <c r="F623" s="148" t="s">
        <v>141</v>
      </c>
      <c r="G623" s="147" t="s">
        <v>701</v>
      </c>
      <c r="H623" s="147"/>
      <c r="I623" s="148"/>
      <c r="J623" s="149">
        <v>1397</v>
      </c>
      <c r="K623" s="149">
        <v>1300</v>
      </c>
      <c r="L623" s="147" t="s">
        <v>22</v>
      </c>
      <c r="M623" s="146"/>
      <c r="N623" s="151">
        <v>5</v>
      </c>
      <c r="O623" s="148" t="s">
        <v>232</v>
      </c>
      <c r="P623" s="128">
        <f>IFERROR(VLOOKUP(L623,NiceHash!$S$3:$W$33,4,FALSE)*N623,0)</f>
        <v>0.14591079436500001</v>
      </c>
      <c r="Q623" s="121"/>
      <c r="R623" s="120"/>
      <c r="S623" s="128">
        <f>IFERROR(VLOOKUP(M623,NiceHash!$S$3:$W$33,4,FALSE)*Q623,0)</f>
        <v>0</v>
      </c>
      <c r="T623" s="132">
        <f t="shared" si="9"/>
        <v>0.14591079436500001</v>
      </c>
      <c r="U623" s="124"/>
      <c r="V623" s="136"/>
      <c r="X623" s="138"/>
      <c r="Y623" s="138" t="s">
        <v>312</v>
      </c>
      <c r="Z623" s="138" t="s">
        <v>702</v>
      </c>
    </row>
    <row r="624" spans="1:26" x14ac:dyDescent="0.25">
      <c r="A624" s="146" t="s">
        <v>284</v>
      </c>
      <c r="B624" s="147" t="s">
        <v>675</v>
      </c>
      <c r="C624" s="146" t="s">
        <v>657</v>
      </c>
      <c r="D624" s="147" t="s">
        <v>658</v>
      </c>
      <c r="E624" s="148" t="s">
        <v>668</v>
      </c>
      <c r="F624" s="148" t="s">
        <v>141</v>
      </c>
      <c r="G624" s="147" t="s">
        <v>703</v>
      </c>
      <c r="H624" s="147"/>
      <c r="I624" s="148" t="s">
        <v>158</v>
      </c>
      <c r="J624" s="149">
        <v>1176</v>
      </c>
      <c r="K624" s="149">
        <v>5400</v>
      </c>
      <c r="L624" s="153" t="s">
        <v>131</v>
      </c>
      <c r="M624" s="146"/>
      <c r="N624" s="154">
        <v>5.3</v>
      </c>
      <c r="O624" s="148" t="s">
        <v>232</v>
      </c>
      <c r="P624" s="128">
        <f>IFERROR(VLOOKUP(L624,NiceHash!$S$3:$W$33,4,FALSE)*N624,0)</f>
        <v>0.21825454590000001</v>
      </c>
      <c r="Q624" s="121"/>
      <c r="R624" s="120"/>
      <c r="S624" s="128">
        <f>IFERROR(VLOOKUP(M624,NiceHash!$S$3:$W$33,4,FALSE)*Q624,0)</f>
        <v>0</v>
      </c>
      <c r="T624" s="132">
        <f t="shared" si="9"/>
        <v>0.21825454590000001</v>
      </c>
      <c r="U624" s="124"/>
      <c r="V624" s="136"/>
      <c r="X624" s="138"/>
      <c r="Y624" s="138" t="s">
        <v>353</v>
      </c>
      <c r="Z624" s="138" t="s">
        <v>704</v>
      </c>
    </row>
    <row r="625" spans="1:26" x14ac:dyDescent="0.25">
      <c r="A625" s="146" t="s">
        <v>284</v>
      </c>
      <c r="B625" s="147" t="s">
        <v>680</v>
      </c>
      <c r="C625" s="146" t="s">
        <v>657</v>
      </c>
      <c r="D625" s="147" t="s">
        <v>658</v>
      </c>
      <c r="E625" s="148" t="s">
        <v>668</v>
      </c>
      <c r="F625" s="148" t="s">
        <v>141</v>
      </c>
      <c r="G625" s="147" t="s">
        <v>705</v>
      </c>
      <c r="H625" s="147"/>
      <c r="I625" s="148"/>
      <c r="J625" s="149">
        <v>1306</v>
      </c>
      <c r="K625" s="149">
        <v>1502</v>
      </c>
      <c r="L625" s="147" t="s">
        <v>289</v>
      </c>
      <c r="M625" s="146"/>
      <c r="N625" s="150">
        <v>0.5</v>
      </c>
      <c r="O625" s="148" t="s">
        <v>115</v>
      </c>
      <c r="P625" s="128">
        <f>IFERROR(VLOOKUP(L625,NiceHash!$S$3:$W$33,4,FALSE)*N625,0)</f>
        <v>3.0279487499999997E-2</v>
      </c>
      <c r="Q625" s="121"/>
      <c r="R625" s="120"/>
      <c r="S625" s="128">
        <f>IFERROR(VLOOKUP(M625,NiceHash!$S$3:$W$33,4,FALSE)*Q625,0)</f>
        <v>0</v>
      </c>
      <c r="T625" s="132">
        <f t="shared" si="9"/>
        <v>3.0279487499999997E-2</v>
      </c>
      <c r="U625" s="124"/>
      <c r="V625" s="136"/>
      <c r="X625" s="138"/>
      <c r="Y625" s="138" t="s">
        <v>303</v>
      </c>
      <c r="Z625" s="138" t="s">
        <v>706</v>
      </c>
    </row>
    <row r="626" spans="1:26" x14ac:dyDescent="0.25">
      <c r="A626" s="146" t="s">
        <v>284</v>
      </c>
      <c r="B626" s="147" t="s">
        <v>680</v>
      </c>
      <c r="C626" s="146" t="s">
        <v>657</v>
      </c>
      <c r="D626" s="147" t="s">
        <v>658</v>
      </c>
      <c r="E626" s="148" t="s">
        <v>668</v>
      </c>
      <c r="F626" s="148" t="s">
        <v>141</v>
      </c>
      <c r="G626" s="147"/>
      <c r="H626" s="147"/>
      <c r="I626" s="148"/>
      <c r="J626" s="149">
        <v>1500</v>
      </c>
      <c r="K626" s="149">
        <v>1250</v>
      </c>
      <c r="L626" s="147" t="s">
        <v>289</v>
      </c>
      <c r="M626" s="146"/>
      <c r="N626" s="150">
        <v>0.45300000000000001</v>
      </c>
      <c r="O626" s="148" t="s">
        <v>115</v>
      </c>
      <c r="P626" s="128">
        <f>IFERROR(VLOOKUP(L626,NiceHash!$S$3:$W$33,4,FALSE)*N626,0)</f>
        <v>2.7433215674999997E-2</v>
      </c>
      <c r="Q626" s="121"/>
      <c r="R626" s="120"/>
      <c r="S626" s="128">
        <f>IFERROR(VLOOKUP(M626,NiceHash!$S$3:$W$33,4,FALSE)*Q626,0)</f>
        <v>0</v>
      </c>
      <c r="T626" s="132">
        <f t="shared" si="9"/>
        <v>2.7433215674999997E-2</v>
      </c>
      <c r="U626" s="124"/>
      <c r="V626" s="136"/>
      <c r="X626" s="138"/>
      <c r="Y626" s="138" t="s">
        <v>378</v>
      </c>
      <c r="Z626" s="138">
        <v>253.3</v>
      </c>
    </row>
    <row r="627" spans="1:26" x14ac:dyDescent="0.25">
      <c r="A627" s="146" t="s">
        <v>284</v>
      </c>
      <c r="B627" s="147" t="s">
        <v>680</v>
      </c>
      <c r="C627" s="146" t="s">
        <v>657</v>
      </c>
      <c r="D627" s="147" t="s">
        <v>658</v>
      </c>
      <c r="E627" s="148" t="s">
        <v>668</v>
      </c>
      <c r="F627" s="148" t="s">
        <v>141</v>
      </c>
      <c r="G627" s="147"/>
      <c r="H627" s="147"/>
      <c r="I627" s="148"/>
      <c r="J627" s="149">
        <v>1510</v>
      </c>
      <c r="K627" s="149">
        <v>1600</v>
      </c>
      <c r="L627" s="147" t="s">
        <v>22</v>
      </c>
      <c r="M627" s="146"/>
      <c r="N627" s="151">
        <v>4.42</v>
      </c>
      <c r="O627" s="148" t="s">
        <v>232</v>
      </c>
      <c r="P627" s="128">
        <f>IFERROR(VLOOKUP(L627,NiceHash!$S$3:$W$33,4,FALSE)*N627,0)</f>
        <v>0.12898514221866</v>
      </c>
      <c r="Q627" s="121"/>
      <c r="R627" s="120"/>
      <c r="S627" s="128">
        <f>IFERROR(VLOOKUP(M627,NiceHash!$S$3:$W$33,4,FALSE)*Q627,0)</f>
        <v>0</v>
      </c>
      <c r="T627" s="132">
        <f t="shared" si="9"/>
        <v>0.12898514221866</v>
      </c>
      <c r="U627" s="124"/>
      <c r="V627" s="136"/>
      <c r="X627" s="138"/>
      <c r="Y627" s="138" t="s">
        <v>378</v>
      </c>
      <c r="Z627" s="138" t="s">
        <v>707</v>
      </c>
    </row>
    <row r="628" spans="1:26" x14ac:dyDescent="0.25">
      <c r="A628" s="146" t="s">
        <v>284</v>
      </c>
      <c r="B628" s="147" t="s">
        <v>680</v>
      </c>
      <c r="C628" s="146" t="s">
        <v>657</v>
      </c>
      <c r="D628" s="147" t="s">
        <v>658</v>
      </c>
      <c r="E628" s="148" t="s">
        <v>668</v>
      </c>
      <c r="F628" s="148" t="s">
        <v>141</v>
      </c>
      <c r="G628" s="147"/>
      <c r="H628" s="147"/>
      <c r="I628" s="148"/>
      <c r="J628" s="149">
        <v>1510</v>
      </c>
      <c r="K628" s="149">
        <v>1600</v>
      </c>
      <c r="L628" s="147" t="s">
        <v>16</v>
      </c>
      <c r="M628" s="146"/>
      <c r="N628" s="152">
        <v>230</v>
      </c>
      <c r="O628" s="148" t="s">
        <v>223</v>
      </c>
      <c r="P628" s="128">
        <f>IFERROR(VLOOKUP(L628,NiceHash!$S$3:$W$33,4,FALSE)*N628,0)</f>
        <v>0.21672845972999999</v>
      </c>
      <c r="Q628" s="121"/>
      <c r="R628" s="120"/>
      <c r="S628" s="128">
        <f>IFERROR(VLOOKUP(M628,NiceHash!$S$3:$W$33,4,FALSE)*Q628,0)</f>
        <v>0</v>
      </c>
      <c r="T628" s="132">
        <f t="shared" si="9"/>
        <v>0.21672845972999999</v>
      </c>
      <c r="U628" s="124"/>
      <c r="V628" s="136"/>
      <c r="X628" s="138"/>
      <c r="Y628" s="138" t="s">
        <v>312</v>
      </c>
      <c r="Z628" s="138" t="s">
        <v>707</v>
      </c>
    </row>
    <row r="629" spans="1:26" x14ac:dyDescent="0.25">
      <c r="A629" s="146" t="s">
        <v>284</v>
      </c>
      <c r="B629" s="147" t="s">
        <v>680</v>
      </c>
      <c r="C629" s="146" t="s">
        <v>657</v>
      </c>
      <c r="D629" s="147" t="s">
        <v>658</v>
      </c>
      <c r="E629" s="148" t="s">
        <v>668</v>
      </c>
      <c r="F629" s="148" t="s">
        <v>141</v>
      </c>
      <c r="G629" s="147"/>
      <c r="H629" s="147"/>
      <c r="I629" s="148"/>
      <c r="J629" s="149">
        <v>1510</v>
      </c>
      <c r="K629" s="149">
        <v>1600</v>
      </c>
      <c r="L629" s="147" t="s">
        <v>20</v>
      </c>
      <c r="M629" s="146"/>
      <c r="N629" s="154">
        <v>6.3</v>
      </c>
      <c r="O629" s="148" t="s">
        <v>232</v>
      </c>
      <c r="P629" s="128">
        <f>IFERROR(VLOOKUP(L629,NiceHash!$S$3:$W$33,4,FALSE)*N629,0)</f>
        <v>3.5354329605000001E-3</v>
      </c>
      <c r="Q629" s="121"/>
      <c r="R629" s="120"/>
      <c r="S629" s="128">
        <f>IFERROR(VLOOKUP(M629,NiceHash!$S$3:$W$33,4,FALSE)*Q629,0)</f>
        <v>0</v>
      </c>
      <c r="T629" s="132">
        <f t="shared" si="9"/>
        <v>3.5354329605000001E-3</v>
      </c>
      <c r="U629" s="124"/>
      <c r="V629" s="136"/>
      <c r="X629" s="138"/>
      <c r="Y629" s="138" t="s">
        <v>378</v>
      </c>
      <c r="Z629" s="138" t="s">
        <v>707</v>
      </c>
    </row>
    <row r="630" spans="1:26" x14ac:dyDescent="0.25">
      <c r="A630" s="146" t="s">
        <v>284</v>
      </c>
      <c r="B630" s="147" t="s">
        <v>715</v>
      </c>
      <c r="C630" s="146" t="s">
        <v>657</v>
      </c>
      <c r="D630" s="147" t="s">
        <v>658</v>
      </c>
      <c r="E630" s="148" t="s">
        <v>668</v>
      </c>
      <c r="F630" s="148" t="s">
        <v>160</v>
      </c>
      <c r="G630" s="147"/>
      <c r="H630" s="147"/>
      <c r="I630" s="148"/>
      <c r="J630" s="149">
        <v>979</v>
      </c>
      <c r="K630" s="149">
        <v>3012</v>
      </c>
      <c r="L630" s="147" t="s">
        <v>289</v>
      </c>
      <c r="M630" s="146"/>
      <c r="N630" s="150">
        <v>0.21</v>
      </c>
      <c r="O630" s="148" t="s">
        <v>115</v>
      </c>
      <c r="P630" s="128">
        <f>IFERROR(VLOOKUP(L630,NiceHash!$S$3:$W$33,4,FALSE)*N630,0)</f>
        <v>1.2717384749999998E-2</v>
      </c>
      <c r="Q630" s="121"/>
      <c r="R630" s="120"/>
      <c r="S630" s="128">
        <f>IFERROR(VLOOKUP(M630,NiceHash!$S$3:$W$33,4,FALSE)*Q630,0)</f>
        <v>0</v>
      </c>
      <c r="T630" s="132">
        <f t="shared" si="9"/>
        <v>1.2717384749999998E-2</v>
      </c>
      <c r="U630" s="124"/>
      <c r="V630" s="136"/>
      <c r="X630" s="138"/>
      <c r="Y630" s="138" t="s">
        <v>716</v>
      </c>
      <c r="Z630" s="138">
        <v>353.9</v>
      </c>
    </row>
    <row r="631" spans="1:26" x14ac:dyDescent="0.25">
      <c r="A631" s="146" t="s">
        <v>284</v>
      </c>
      <c r="B631" s="147" t="s">
        <v>675</v>
      </c>
      <c r="C631" s="146" t="s">
        <v>657</v>
      </c>
      <c r="D631" s="147" t="s">
        <v>658</v>
      </c>
      <c r="E631" s="148" t="s">
        <v>668</v>
      </c>
      <c r="F631" s="148" t="s">
        <v>160</v>
      </c>
      <c r="G631" s="147"/>
      <c r="H631" s="147"/>
      <c r="I631" s="148"/>
      <c r="J631" s="149">
        <v>1201</v>
      </c>
      <c r="K631" s="149">
        <v>3348</v>
      </c>
      <c r="L631" s="153" t="s">
        <v>131</v>
      </c>
      <c r="M631" s="146"/>
      <c r="N631" s="154">
        <v>14</v>
      </c>
      <c r="O631" s="148" t="s">
        <v>232</v>
      </c>
      <c r="P631" s="128">
        <f>IFERROR(VLOOKUP(L631,NiceHash!$S$3:$W$33,4,FALSE)*N631,0)</f>
        <v>0.576521442</v>
      </c>
      <c r="Q631" s="121"/>
      <c r="R631" s="120"/>
      <c r="S631" s="128">
        <f>IFERROR(VLOOKUP(M631,NiceHash!$S$3:$W$33,4,FALSE)*Q631,0)</f>
        <v>0</v>
      </c>
      <c r="T631" s="132">
        <f t="shared" si="9"/>
        <v>0.576521442</v>
      </c>
      <c r="U631" s="124"/>
      <c r="V631" s="136"/>
      <c r="X631" s="138"/>
      <c r="Y631" s="138" t="s">
        <v>327</v>
      </c>
      <c r="Z631" s="138" t="s">
        <v>708</v>
      </c>
    </row>
    <row r="632" spans="1:26" x14ac:dyDescent="0.25">
      <c r="A632" s="146" t="s">
        <v>284</v>
      </c>
      <c r="B632" s="147" t="s">
        <v>311</v>
      </c>
      <c r="C632" s="146" t="s">
        <v>657</v>
      </c>
      <c r="D632" s="147" t="s">
        <v>658</v>
      </c>
      <c r="E632" s="148" t="s">
        <v>668</v>
      </c>
      <c r="F632" s="148" t="s">
        <v>160</v>
      </c>
      <c r="G632" s="147"/>
      <c r="H632" s="147"/>
      <c r="I632" s="148"/>
      <c r="J632" s="149">
        <v>980</v>
      </c>
      <c r="K632" s="149">
        <v>6008</v>
      </c>
      <c r="L632" s="153" t="s">
        <v>131</v>
      </c>
      <c r="M632" s="146"/>
      <c r="N632" s="154">
        <v>9.6</v>
      </c>
      <c r="O632" s="148" t="s">
        <v>232</v>
      </c>
      <c r="P632" s="128">
        <f>IFERROR(VLOOKUP(L632,NiceHash!$S$3:$W$33,4,FALSE)*N632,0)</f>
        <v>0.3953289888</v>
      </c>
      <c r="Q632" s="121"/>
      <c r="R632" s="120"/>
      <c r="S632" s="128">
        <f>IFERROR(VLOOKUP(M632,NiceHash!$S$3:$W$33,4,FALSE)*Q632,0)</f>
        <v>0</v>
      </c>
      <c r="T632" s="132">
        <f t="shared" si="9"/>
        <v>0.3953289888</v>
      </c>
      <c r="U632" s="124"/>
      <c r="V632" s="136"/>
      <c r="X632" s="138"/>
      <c r="Y632" s="138" t="s">
        <v>312</v>
      </c>
      <c r="Z632" s="138" t="s">
        <v>709</v>
      </c>
    </row>
    <row r="633" spans="1:26" x14ac:dyDescent="0.25">
      <c r="A633" s="146" t="s">
        <v>284</v>
      </c>
      <c r="B633" s="147" t="s">
        <v>684</v>
      </c>
      <c r="C633" s="146" t="s">
        <v>657</v>
      </c>
      <c r="D633" s="147" t="s">
        <v>658</v>
      </c>
      <c r="E633" s="148" t="s">
        <v>668</v>
      </c>
      <c r="F633" s="148" t="s">
        <v>160</v>
      </c>
      <c r="G633" s="147"/>
      <c r="H633" s="147"/>
      <c r="I633" s="148"/>
      <c r="J633" s="149">
        <v>1006</v>
      </c>
      <c r="K633" s="149">
        <v>1502</v>
      </c>
      <c r="L633" s="153" t="s">
        <v>131</v>
      </c>
      <c r="M633" s="146"/>
      <c r="N633" s="154">
        <v>9</v>
      </c>
      <c r="O633" s="148" t="s">
        <v>232</v>
      </c>
      <c r="P633" s="128">
        <f>IFERROR(VLOOKUP(L633,NiceHash!$S$3:$W$33,4,FALSE)*N633,0)</f>
        <v>0.37062092700000004</v>
      </c>
      <c r="Q633" s="121"/>
      <c r="R633" s="120"/>
      <c r="S633" s="128">
        <f>IFERROR(VLOOKUP(M633,NiceHash!$S$3:$W$33,4,FALSE)*Q633,0)</f>
        <v>0</v>
      </c>
      <c r="T633" s="132">
        <f t="shared" si="9"/>
        <v>0.37062092700000004</v>
      </c>
      <c r="U633" s="124"/>
      <c r="V633" s="136"/>
      <c r="X633" s="138"/>
      <c r="Y633" s="138" t="s">
        <v>312</v>
      </c>
      <c r="Z633" s="138">
        <v>359.06</v>
      </c>
    </row>
    <row r="634" spans="1:26" x14ac:dyDescent="0.25">
      <c r="A634" s="146" t="s">
        <v>284</v>
      </c>
      <c r="B634" s="147" t="s">
        <v>297</v>
      </c>
      <c r="C634" s="146" t="s">
        <v>657</v>
      </c>
      <c r="D634" s="147" t="s">
        <v>658</v>
      </c>
      <c r="E634" s="148" t="s">
        <v>668</v>
      </c>
      <c r="F634" s="148" t="s">
        <v>160</v>
      </c>
      <c r="G634" s="147"/>
      <c r="H634" s="147"/>
      <c r="I634" s="148"/>
      <c r="J634" s="149">
        <v>1330</v>
      </c>
      <c r="K634" s="149">
        <v>1600</v>
      </c>
      <c r="L634" s="153" t="s">
        <v>131</v>
      </c>
      <c r="M634" s="146"/>
      <c r="N634" s="154">
        <v>14</v>
      </c>
      <c r="O634" s="148" t="s">
        <v>232</v>
      </c>
      <c r="P634" s="128">
        <f>IFERROR(VLOOKUP(L634,NiceHash!$S$3:$W$33,4,FALSE)*N634,0)</f>
        <v>0.576521442</v>
      </c>
      <c r="Q634" s="121"/>
      <c r="R634" s="120"/>
      <c r="S634" s="128">
        <f>IFERROR(VLOOKUP(M634,NiceHash!$S$3:$W$33,4,FALSE)*Q634,0)</f>
        <v>0</v>
      </c>
      <c r="T634" s="132">
        <f t="shared" si="9"/>
        <v>0.576521442</v>
      </c>
      <c r="U634" s="124"/>
      <c r="V634" s="136"/>
      <c r="X634" s="138"/>
      <c r="Y634" s="138" t="s">
        <v>327</v>
      </c>
      <c r="Z634" s="138">
        <v>368.81</v>
      </c>
    </row>
    <row r="635" spans="1:26" x14ac:dyDescent="0.25">
      <c r="A635" s="146" t="s">
        <v>284</v>
      </c>
      <c r="B635" s="147" t="s">
        <v>297</v>
      </c>
      <c r="C635" s="146" t="s">
        <v>657</v>
      </c>
      <c r="D635" s="147" t="s">
        <v>658</v>
      </c>
      <c r="E635" s="148" t="s">
        <v>668</v>
      </c>
      <c r="F635" s="148" t="s">
        <v>160</v>
      </c>
      <c r="G635" s="147"/>
      <c r="H635" s="147"/>
      <c r="I635" s="148"/>
      <c r="J635" s="149">
        <v>1006</v>
      </c>
      <c r="K635" s="149">
        <v>6008</v>
      </c>
      <c r="L635" s="153" t="s">
        <v>131</v>
      </c>
      <c r="M635" s="146"/>
      <c r="N635" s="154">
        <v>12.4</v>
      </c>
      <c r="O635" s="148" t="s">
        <v>232</v>
      </c>
      <c r="P635" s="128">
        <f>IFERROR(VLOOKUP(L635,NiceHash!$S$3:$W$33,4,FALSE)*N635,0)</f>
        <v>0.51063327720000007</v>
      </c>
      <c r="Q635" s="121"/>
      <c r="R635" s="120"/>
      <c r="S635" s="128">
        <f>IFERROR(VLOOKUP(M635,NiceHash!$S$3:$W$33,4,FALSE)*Q635,0)</f>
        <v>0</v>
      </c>
      <c r="T635" s="132">
        <f t="shared" si="9"/>
        <v>0.51063327720000007</v>
      </c>
      <c r="U635" s="124"/>
      <c r="V635" s="136"/>
      <c r="X635" s="138"/>
      <c r="Y635" s="138" t="s">
        <v>710</v>
      </c>
      <c r="Z635" s="138">
        <v>364.72</v>
      </c>
    </row>
    <row r="636" spans="1:26" x14ac:dyDescent="0.25">
      <c r="A636" s="146" t="s">
        <v>284</v>
      </c>
      <c r="B636" s="147" t="s">
        <v>297</v>
      </c>
      <c r="C636" s="146" t="s">
        <v>657</v>
      </c>
      <c r="D636" s="147" t="s">
        <v>658</v>
      </c>
      <c r="E636" s="148" t="s">
        <v>668</v>
      </c>
      <c r="F636" s="148" t="s">
        <v>160</v>
      </c>
      <c r="G636" s="147"/>
      <c r="H636" s="147"/>
      <c r="I636" s="148"/>
      <c r="J636" s="149">
        <v>1085</v>
      </c>
      <c r="K636" s="149">
        <v>1150</v>
      </c>
      <c r="L636" s="153" t="s">
        <v>131</v>
      </c>
      <c r="M636" s="146"/>
      <c r="N636" s="154">
        <v>10.1</v>
      </c>
      <c r="O636" s="148" t="s">
        <v>232</v>
      </c>
      <c r="P636" s="128">
        <f>IFERROR(VLOOKUP(L636,NiceHash!$S$3:$W$33,4,FALSE)*N636,0)</f>
        <v>0.41591904029999999</v>
      </c>
      <c r="Q636" s="121"/>
      <c r="R636" s="120"/>
      <c r="S636" s="128">
        <f>IFERROR(VLOOKUP(M636,NiceHash!$S$3:$W$33,4,FALSE)*Q636,0)</f>
        <v>0</v>
      </c>
      <c r="T636" s="132">
        <f t="shared" si="9"/>
        <v>0.41591904029999999</v>
      </c>
      <c r="U636" s="124"/>
      <c r="V636" s="136"/>
      <c r="X636" s="138"/>
      <c r="Y636" s="138" t="s">
        <v>353</v>
      </c>
      <c r="Z636" s="138" t="s">
        <v>711</v>
      </c>
    </row>
    <row r="637" spans="1:26" x14ac:dyDescent="0.25">
      <c r="A637" s="146" t="s">
        <v>284</v>
      </c>
      <c r="B637" s="147" t="s">
        <v>297</v>
      </c>
      <c r="C637" s="146" t="s">
        <v>657</v>
      </c>
      <c r="D637" s="147" t="s">
        <v>658</v>
      </c>
      <c r="E637" s="148" t="s">
        <v>668</v>
      </c>
      <c r="F637" s="148" t="s">
        <v>160</v>
      </c>
      <c r="G637" s="147"/>
      <c r="H637" s="147"/>
      <c r="I637" s="148" t="s">
        <v>150</v>
      </c>
      <c r="J637" s="149">
        <v>1085</v>
      </c>
      <c r="K637" s="149">
        <v>6008</v>
      </c>
      <c r="L637" s="153" t="s">
        <v>131</v>
      </c>
      <c r="M637" s="146"/>
      <c r="N637" s="154">
        <v>4</v>
      </c>
      <c r="O637" s="148" t="s">
        <v>232</v>
      </c>
      <c r="P637" s="128">
        <f>IFERROR(VLOOKUP(L637,NiceHash!$S$3:$W$33,4,FALSE)*N637,0)</f>
        <v>0.16472041200000001</v>
      </c>
      <c r="Q637" s="121"/>
      <c r="R637" s="120"/>
      <c r="S637" s="128">
        <f>IFERROR(VLOOKUP(M637,NiceHash!$S$3:$W$33,4,FALSE)*Q637,0)</f>
        <v>0</v>
      </c>
      <c r="T637" s="132">
        <f t="shared" si="9"/>
        <v>0.16472041200000001</v>
      </c>
      <c r="U637" s="124"/>
      <c r="V637" s="136"/>
      <c r="X637" s="138"/>
      <c r="Y637" s="138" t="s">
        <v>712</v>
      </c>
      <c r="Z637" s="138" t="s">
        <v>713</v>
      </c>
    </row>
    <row r="638" spans="1:26" x14ac:dyDescent="0.25">
      <c r="A638" s="146" t="s">
        <v>284</v>
      </c>
      <c r="B638" s="147" t="s">
        <v>297</v>
      </c>
      <c r="C638" s="146" t="s">
        <v>657</v>
      </c>
      <c r="D638" s="147" t="s">
        <v>658</v>
      </c>
      <c r="E638" s="148" t="s">
        <v>668</v>
      </c>
      <c r="F638" s="148" t="s">
        <v>160</v>
      </c>
      <c r="G638" s="147"/>
      <c r="H638" s="147"/>
      <c r="I638" s="148" t="s">
        <v>150</v>
      </c>
      <c r="J638" s="149">
        <v>1085</v>
      </c>
      <c r="K638" s="149">
        <v>6008</v>
      </c>
      <c r="L638" s="153" t="s">
        <v>131</v>
      </c>
      <c r="M638" s="146"/>
      <c r="N638" s="154">
        <v>4</v>
      </c>
      <c r="O638" s="148" t="s">
        <v>232</v>
      </c>
      <c r="P638" s="128">
        <f>IFERROR(VLOOKUP(L638,NiceHash!$S$3:$W$33,4,FALSE)*N638,0)</f>
        <v>0.16472041200000001</v>
      </c>
      <c r="Q638" s="121"/>
      <c r="R638" s="120"/>
      <c r="S638" s="128">
        <f>IFERROR(VLOOKUP(M638,NiceHash!$S$3:$W$33,4,FALSE)*Q638,0)</f>
        <v>0</v>
      </c>
      <c r="T638" s="132">
        <f t="shared" si="9"/>
        <v>0.16472041200000001</v>
      </c>
      <c r="U638" s="124"/>
      <c r="V638" s="136"/>
      <c r="X638" s="138"/>
      <c r="Y638" s="138" t="s">
        <v>712</v>
      </c>
      <c r="Z638" s="138" t="s">
        <v>714</v>
      </c>
    </row>
    <row r="639" spans="1:26" x14ac:dyDescent="0.25">
      <c r="A639" s="146" t="s">
        <v>284</v>
      </c>
      <c r="B639" s="147" t="s">
        <v>297</v>
      </c>
      <c r="C639" s="146" t="s">
        <v>657</v>
      </c>
      <c r="D639" s="147" t="s">
        <v>658</v>
      </c>
      <c r="E639" s="148" t="s">
        <v>668</v>
      </c>
      <c r="F639" s="148" t="s">
        <v>160</v>
      </c>
      <c r="G639" s="147"/>
      <c r="H639" s="147"/>
      <c r="I639" s="148" t="s">
        <v>150</v>
      </c>
      <c r="J639" s="149"/>
      <c r="K639" s="149">
        <v>6008</v>
      </c>
      <c r="L639" s="153" t="s">
        <v>131</v>
      </c>
      <c r="M639" s="146"/>
      <c r="N639" s="154">
        <v>4</v>
      </c>
      <c r="O639" s="148" t="s">
        <v>232</v>
      </c>
      <c r="P639" s="128">
        <f>IFERROR(VLOOKUP(L639,NiceHash!$S$3:$W$33,4,FALSE)*N639,0)</f>
        <v>0.16472041200000001</v>
      </c>
      <c r="Q639" s="121"/>
      <c r="R639" s="120"/>
      <c r="S639" s="128">
        <f>IFERROR(VLOOKUP(M639,NiceHash!$S$3:$W$33,4,FALSE)*Q639,0)</f>
        <v>0</v>
      </c>
      <c r="T639" s="132">
        <f t="shared" si="9"/>
        <v>0.16472041200000001</v>
      </c>
      <c r="U639" s="124"/>
      <c r="V639" s="136"/>
      <c r="X639" s="138"/>
      <c r="Y639" s="138" t="s">
        <v>712</v>
      </c>
      <c r="Z639" s="138" t="s">
        <v>713</v>
      </c>
    </row>
    <row r="640" spans="1:26" x14ac:dyDescent="0.25">
      <c r="A640" s="146" t="s">
        <v>284</v>
      </c>
      <c r="B640" s="147" t="s">
        <v>715</v>
      </c>
      <c r="C640" s="146" t="s">
        <v>657</v>
      </c>
      <c r="D640" s="147" t="s">
        <v>658</v>
      </c>
      <c r="E640" s="148" t="s">
        <v>668</v>
      </c>
      <c r="F640" s="148" t="s">
        <v>160</v>
      </c>
      <c r="G640" s="147"/>
      <c r="H640" s="147"/>
      <c r="I640" s="148"/>
      <c r="J640" s="149">
        <v>979</v>
      </c>
      <c r="K640" s="149">
        <v>3012</v>
      </c>
      <c r="L640" s="153" t="s">
        <v>131</v>
      </c>
      <c r="M640" s="146"/>
      <c r="N640" s="154">
        <v>3.5</v>
      </c>
      <c r="O640" s="148" t="s">
        <v>232</v>
      </c>
      <c r="P640" s="128">
        <f>IFERROR(VLOOKUP(L640,NiceHash!$S$3:$W$33,4,FALSE)*N640,0)</f>
        <v>0.1441303605</v>
      </c>
      <c r="Q640" s="121"/>
      <c r="R640" s="120"/>
      <c r="S640" s="128">
        <f>IFERROR(VLOOKUP(M640,NiceHash!$S$3:$W$33,4,FALSE)*Q640,0)</f>
        <v>0</v>
      </c>
      <c r="T640" s="132">
        <f t="shared" si="9"/>
        <v>0.1441303605</v>
      </c>
      <c r="U640" s="124"/>
      <c r="V640" s="136"/>
      <c r="X640" s="138"/>
      <c r="Y640" s="138" t="s">
        <v>303</v>
      </c>
      <c r="Z640" s="138">
        <v>364.72</v>
      </c>
    </row>
    <row r="641" spans="1:26" x14ac:dyDescent="0.25">
      <c r="A641" s="146" t="s">
        <v>284</v>
      </c>
      <c r="B641" s="147" t="s">
        <v>675</v>
      </c>
      <c r="C641" s="146" t="s">
        <v>657</v>
      </c>
      <c r="D641" s="147" t="s">
        <v>658</v>
      </c>
      <c r="E641" s="148" t="s">
        <v>668</v>
      </c>
      <c r="F641" s="148" t="s">
        <v>155</v>
      </c>
      <c r="G641" s="147" t="s">
        <v>717</v>
      </c>
      <c r="H641" s="147"/>
      <c r="I641" s="148" t="s">
        <v>150</v>
      </c>
      <c r="J641" s="149">
        <v>823</v>
      </c>
      <c r="K641" s="149">
        <v>3505</v>
      </c>
      <c r="L641" s="147" t="s">
        <v>289</v>
      </c>
      <c r="M641" s="146"/>
      <c r="N641" s="150">
        <v>0.34399999999999997</v>
      </c>
      <c r="O641" s="148" t="s">
        <v>115</v>
      </c>
      <c r="P641" s="128">
        <f>IFERROR(VLOOKUP(L641,NiceHash!$S$3:$W$33,4,FALSE)*N641,0)</f>
        <v>2.0832287399999996E-2</v>
      </c>
      <c r="Q641" s="121"/>
      <c r="R641" s="120"/>
      <c r="S641" s="128">
        <f>IFERROR(VLOOKUP(M641,NiceHash!$S$3:$W$33,4,FALSE)*Q641,0)</f>
        <v>0</v>
      </c>
      <c r="T641" s="132">
        <f t="shared" si="9"/>
        <v>2.0832287399999996E-2</v>
      </c>
      <c r="U641" s="124"/>
      <c r="V641" s="136"/>
      <c r="X641" s="138"/>
      <c r="Y641" s="138" t="s">
        <v>312</v>
      </c>
      <c r="Z641" s="138">
        <v>359</v>
      </c>
    </row>
    <row r="642" spans="1:26" x14ac:dyDescent="0.25">
      <c r="A642" s="146" t="s">
        <v>284</v>
      </c>
      <c r="B642" s="147" t="s">
        <v>292</v>
      </c>
      <c r="C642" s="146" t="s">
        <v>657</v>
      </c>
      <c r="D642" s="147" t="s">
        <v>658</v>
      </c>
      <c r="E642" s="148" t="s">
        <v>668</v>
      </c>
      <c r="F642" s="148" t="s">
        <v>155</v>
      </c>
      <c r="G642" s="147"/>
      <c r="H642" s="147"/>
      <c r="I642" s="148"/>
      <c r="J642" s="149">
        <v>1100</v>
      </c>
      <c r="K642" s="149">
        <v>1300</v>
      </c>
      <c r="L642" s="147" t="s">
        <v>289</v>
      </c>
      <c r="M642" s="146"/>
      <c r="N642" s="150">
        <v>0.46100000000000002</v>
      </c>
      <c r="O642" s="148" t="s">
        <v>115</v>
      </c>
      <c r="P642" s="128">
        <f>IFERROR(VLOOKUP(L642,NiceHash!$S$3:$W$33,4,FALSE)*N642,0)</f>
        <v>2.7917687474999998E-2</v>
      </c>
      <c r="Q642" s="121"/>
      <c r="R642" s="120"/>
      <c r="S642" s="128">
        <f>IFERROR(VLOOKUP(M642,NiceHash!$S$3:$W$33,4,FALSE)*Q642,0)</f>
        <v>0</v>
      </c>
      <c r="T642" s="132">
        <f t="shared" si="9"/>
        <v>2.7917687474999998E-2</v>
      </c>
      <c r="U642" s="124"/>
      <c r="V642" s="136"/>
      <c r="X642" s="138"/>
      <c r="Y642" s="138" t="s">
        <v>312</v>
      </c>
      <c r="Z642" s="138" t="s">
        <v>381</v>
      </c>
    </row>
    <row r="643" spans="1:26" x14ac:dyDescent="0.25">
      <c r="A643" s="146" t="s">
        <v>284</v>
      </c>
      <c r="B643" s="147" t="s">
        <v>311</v>
      </c>
      <c r="C643" s="146" t="s">
        <v>657</v>
      </c>
      <c r="D643" s="147" t="s">
        <v>658</v>
      </c>
      <c r="E643" s="148" t="s">
        <v>668</v>
      </c>
      <c r="F643" s="148" t="s">
        <v>155</v>
      </c>
      <c r="G643" s="147"/>
      <c r="H643" s="147"/>
      <c r="I643" s="148"/>
      <c r="J643" s="149">
        <v>1137</v>
      </c>
      <c r="K643" s="149">
        <v>1753</v>
      </c>
      <c r="L643" s="153" t="s">
        <v>131</v>
      </c>
      <c r="M643" s="146"/>
      <c r="N643" s="154">
        <v>12</v>
      </c>
      <c r="O643" s="148" t="s">
        <v>232</v>
      </c>
      <c r="P643" s="128">
        <f>IFERROR(VLOOKUP(L643,NiceHash!$S$3:$W$33,4,FALSE)*N643,0)</f>
        <v>0.49416123600000006</v>
      </c>
      <c r="Q643" s="121"/>
      <c r="R643" s="120"/>
      <c r="S643" s="128">
        <f>IFERROR(VLOOKUP(M643,NiceHash!$S$3:$W$33,4,FALSE)*Q643,0)</f>
        <v>0</v>
      </c>
      <c r="T643" s="132">
        <f t="shared" ref="T643:T706" si="10">P643+S643</f>
        <v>0.49416123600000006</v>
      </c>
      <c r="U643" s="124"/>
      <c r="V643" s="136"/>
      <c r="X643" s="138"/>
      <c r="Y643" s="138" t="s">
        <v>353</v>
      </c>
      <c r="Z643" s="138" t="s">
        <v>718</v>
      </c>
    </row>
    <row r="644" spans="1:26" x14ac:dyDescent="0.25">
      <c r="A644" s="146" t="s">
        <v>284</v>
      </c>
      <c r="B644" s="147" t="s">
        <v>297</v>
      </c>
      <c r="C644" s="146" t="s">
        <v>657</v>
      </c>
      <c r="D644" s="147" t="s">
        <v>658</v>
      </c>
      <c r="E644" s="148" t="s">
        <v>668</v>
      </c>
      <c r="F644" s="148" t="s">
        <v>155</v>
      </c>
      <c r="G644" s="147"/>
      <c r="H644" s="147"/>
      <c r="I644" s="148"/>
      <c r="J644" s="149">
        <v>1240</v>
      </c>
      <c r="K644" s="149">
        <v>1875</v>
      </c>
      <c r="L644" s="153" t="s">
        <v>131</v>
      </c>
      <c r="M644" s="146"/>
      <c r="N644" s="154">
        <v>15</v>
      </c>
      <c r="O644" s="148" t="s">
        <v>232</v>
      </c>
      <c r="P644" s="128">
        <f>IFERROR(VLOOKUP(L644,NiceHash!$S$3:$W$33,4,FALSE)*N644,0)</f>
        <v>0.61770154500000007</v>
      </c>
      <c r="Q644" s="121"/>
      <c r="R644" s="120"/>
      <c r="S644" s="128">
        <f>IFERROR(VLOOKUP(M644,NiceHash!$S$3:$W$33,4,FALSE)*Q644,0)</f>
        <v>0</v>
      </c>
      <c r="T644" s="132">
        <f t="shared" si="10"/>
        <v>0.61770154500000007</v>
      </c>
      <c r="U644" s="124"/>
      <c r="V644" s="136"/>
      <c r="X644" s="138"/>
      <c r="Y644" s="138" t="s">
        <v>642</v>
      </c>
      <c r="Z644" s="138">
        <v>367.27</v>
      </c>
    </row>
    <row r="645" spans="1:26" x14ac:dyDescent="0.25">
      <c r="A645" s="146" t="s">
        <v>284</v>
      </c>
      <c r="B645" s="147" t="s">
        <v>680</v>
      </c>
      <c r="C645" s="146" t="s">
        <v>657</v>
      </c>
      <c r="D645" s="147" t="s">
        <v>658</v>
      </c>
      <c r="E645" s="148" t="s">
        <v>668</v>
      </c>
      <c r="F645" s="148" t="s">
        <v>155</v>
      </c>
      <c r="G645" s="147"/>
      <c r="H645" s="147"/>
      <c r="I645" s="148"/>
      <c r="J645" s="149">
        <v>1200</v>
      </c>
      <c r="K645" s="149">
        <v>7010</v>
      </c>
      <c r="L645" s="153" t="s">
        <v>131</v>
      </c>
      <c r="M645" s="146"/>
      <c r="N645" s="154">
        <v>3</v>
      </c>
      <c r="O645" s="148" t="s">
        <v>232</v>
      </c>
      <c r="P645" s="128">
        <f>IFERROR(VLOOKUP(L645,NiceHash!$S$3:$W$33,4,FALSE)*N645,0)</f>
        <v>0.12354030900000001</v>
      </c>
      <c r="Q645" s="121"/>
      <c r="R645" s="120"/>
      <c r="S645" s="128">
        <f>IFERROR(VLOOKUP(M645,NiceHash!$S$3:$W$33,4,FALSE)*Q645,0)</f>
        <v>0</v>
      </c>
      <c r="T645" s="132">
        <f t="shared" si="10"/>
        <v>0.12354030900000001</v>
      </c>
      <c r="U645" s="124"/>
      <c r="V645" s="136"/>
      <c r="X645" s="138"/>
      <c r="Y645" s="138" t="s">
        <v>350</v>
      </c>
      <c r="Z645" s="138">
        <v>368.81</v>
      </c>
    </row>
    <row r="646" spans="1:26" x14ac:dyDescent="0.25">
      <c r="A646" s="146" t="s">
        <v>284</v>
      </c>
      <c r="B646" s="147" t="s">
        <v>656</v>
      </c>
      <c r="C646" s="146" t="s">
        <v>657</v>
      </c>
      <c r="D646" s="147" t="s">
        <v>658</v>
      </c>
      <c r="E646" s="148" t="s">
        <v>668</v>
      </c>
      <c r="F646" s="148" t="s">
        <v>155</v>
      </c>
      <c r="G646" s="147"/>
      <c r="H646" s="147"/>
      <c r="I646" s="148"/>
      <c r="J646" s="149">
        <v>1150</v>
      </c>
      <c r="K646" s="149">
        <v>1753</v>
      </c>
      <c r="L646" s="153" t="s">
        <v>131</v>
      </c>
      <c r="M646" s="146"/>
      <c r="N646" s="154">
        <v>3.9</v>
      </c>
      <c r="O646" s="148" t="s">
        <v>232</v>
      </c>
      <c r="P646" s="128">
        <f>IFERROR(VLOOKUP(L646,NiceHash!$S$3:$W$33,4,FALSE)*N646,0)</f>
        <v>0.16060240170000001</v>
      </c>
      <c r="Q646" s="121"/>
      <c r="R646" s="120"/>
      <c r="S646" s="128">
        <f>IFERROR(VLOOKUP(M646,NiceHash!$S$3:$W$33,4,FALSE)*Q646,0)</f>
        <v>0</v>
      </c>
      <c r="T646" s="132">
        <f t="shared" si="10"/>
        <v>0.16060240170000001</v>
      </c>
      <c r="U646" s="124"/>
      <c r="V646" s="136"/>
      <c r="X646" s="138"/>
      <c r="Y646" s="138" t="s">
        <v>343</v>
      </c>
      <c r="Z646" s="138">
        <v>364.72</v>
      </c>
    </row>
    <row r="647" spans="1:26" x14ac:dyDescent="0.25">
      <c r="A647" s="146" t="s">
        <v>284</v>
      </c>
      <c r="B647" s="147" t="s">
        <v>656</v>
      </c>
      <c r="C647" s="146" t="s">
        <v>657</v>
      </c>
      <c r="D647" s="147" t="s">
        <v>658</v>
      </c>
      <c r="E647" s="148" t="s">
        <v>668</v>
      </c>
      <c r="F647" s="148" t="s">
        <v>719</v>
      </c>
      <c r="G647" s="147" t="s">
        <v>720</v>
      </c>
      <c r="H647" s="147"/>
      <c r="I647" s="148"/>
      <c r="J647" s="149">
        <v>1158</v>
      </c>
      <c r="K647" s="149">
        <v>3105</v>
      </c>
      <c r="L647" s="147" t="s">
        <v>289</v>
      </c>
      <c r="M647" s="146"/>
      <c r="N647" s="150">
        <v>0.78</v>
      </c>
      <c r="O647" s="148" t="s">
        <v>115</v>
      </c>
      <c r="P647" s="128">
        <f>IFERROR(VLOOKUP(L647,NiceHash!$S$3:$W$33,4,FALSE)*N647,0)</f>
        <v>4.72360005E-2</v>
      </c>
      <c r="Q647" s="121"/>
      <c r="R647" s="120"/>
      <c r="S647" s="128">
        <f>IFERROR(VLOOKUP(M647,NiceHash!$S$3:$W$33,4,FALSE)*Q647,0)</f>
        <v>0</v>
      </c>
      <c r="T647" s="132">
        <f t="shared" si="10"/>
        <v>4.72360005E-2</v>
      </c>
      <c r="U647" s="124"/>
      <c r="V647" s="136"/>
      <c r="X647" s="138"/>
      <c r="Y647" s="138" t="s">
        <v>721</v>
      </c>
      <c r="Z647" s="138">
        <v>361.43</v>
      </c>
    </row>
    <row r="648" spans="1:26" x14ac:dyDescent="0.25">
      <c r="A648" s="146" t="s">
        <v>284</v>
      </c>
      <c r="B648" s="147" t="s">
        <v>297</v>
      </c>
      <c r="C648" s="146" t="s">
        <v>657</v>
      </c>
      <c r="D648" s="147" t="s">
        <v>658</v>
      </c>
      <c r="E648" s="148" t="s">
        <v>668</v>
      </c>
      <c r="F648" s="148" t="s">
        <v>719</v>
      </c>
      <c r="G648" s="147" t="s">
        <v>722</v>
      </c>
      <c r="H648" s="147"/>
      <c r="I648" s="148"/>
      <c r="J648" s="149">
        <v>1241</v>
      </c>
      <c r="K648" s="149">
        <v>3013</v>
      </c>
      <c r="L648" s="147" t="s">
        <v>289</v>
      </c>
      <c r="M648" s="146"/>
      <c r="N648" s="150">
        <v>1.2</v>
      </c>
      <c r="O648" s="148" t="s">
        <v>115</v>
      </c>
      <c r="P648" s="128">
        <f>IFERROR(VLOOKUP(L648,NiceHash!$S$3:$W$33,4,FALSE)*N648,0)</f>
        <v>7.2670769999999996E-2</v>
      </c>
      <c r="Q648" s="121"/>
      <c r="R648" s="120"/>
      <c r="S648" s="128">
        <f>IFERROR(VLOOKUP(M648,NiceHash!$S$3:$W$33,4,FALSE)*Q648,0)</f>
        <v>0</v>
      </c>
      <c r="T648" s="132">
        <f t="shared" si="10"/>
        <v>7.2670769999999996E-2</v>
      </c>
      <c r="U648" s="124"/>
      <c r="V648" s="136"/>
      <c r="X648" s="138"/>
      <c r="Y648" s="138" t="s">
        <v>327</v>
      </c>
      <c r="Z648" s="138">
        <v>364.51</v>
      </c>
    </row>
    <row r="649" spans="1:26" x14ac:dyDescent="0.25">
      <c r="A649" s="146" t="s">
        <v>284</v>
      </c>
      <c r="B649" s="147" t="s">
        <v>344</v>
      </c>
      <c r="C649" s="146" t="s">
        <v>657</v>
      </c>
      <c r="D649" s="147" t="s">
        <v>658</v>
      </c>
      <c r="E649" s="148" t="s">
        <v>668</v>
      </c>
      <c r="F649" s="148" t="s">
        <v>719</v>
      </c>
      <c r="G649" s="147" t="s">
        <v>670</v>
      </c>
      <c r="H649" s="147"/>
      <c r="I649" s="148"/>
      <c r="J649" s="149">
        <v>928</v>
      </c>
      <c r="K649" s="149">
        <v>3500</v>
      </c>
      <c r="L649" s="153" t="s">
        <v>131</v>
      </c>
      <c r="M649" s="146"/>
      <c r="N649" s="154">
        <v>14.6</v>
      </c>
      <c r="O649" s="148" t="s">
        <v>232</v>
      </c>
      <c r="P649" s="128">
        <f>IFERROR(VLOOKUP(L649,NiceHash!$S$3:$W$33,4,FALSE)*N649,0)</f>
        <v>0.60122950380000006</v>
      </c>
      <c r="Q649" s="121"/>
      <c r="R649" s="120"/>
      <c r="S649" s="128">
        <f>IFERROR(VLOOKUP(M649,NiceHash!$S$3:$W$33,4,FALSE)*Q649,0)</f>
        <v>0</v>
      </c>
      <c r="T649" s="132">
        <f t="shared" si="10"/>
        <v>0.60122950380000006</v>
      </c>
      <c r="U649" s="124"/>
      <c r="V649" s="136"/>
      <c r="X649" s="138"/>
      <c r="Y649" s="138" t="s">
        <v>303</v>
      </c>
      <c r="Z649" s="138" t="s">
        <v>723</v>
      </c>
    </row>
    <row r="650" spans="1:26" x14ac:dyDescent="0.25">
      <c r="A650" s="146" t="s">
        <v>284</v>
      </c>
      <c r="B650" s="147" t="s">
        <v>656</v>
      </c>
      <c r="C650" s="146" t="s">
        <v>657</v>
      </c>
      <c r="D650" s="147" t="s">
        <v>658</v>
      </c>
      <c r="E650" s="148" t="s">
        <v>668</v>
      </c>
      <c r="F650" s="148" t="s">
        <v>719</v>
      </c>
      <c r="G650" s="147" t="s">
        <v>724</v>
      </c>
      <c r="H650" s="147"/>
      <c r="I650" s="148"/>
      <c r="J650" s="149">
        <v>1124</v>
      </c>
      <c r="K650" s="149">
        <v>3600</v>
      </c>
      <c r="L650" s="147" t="s">
        <v>289</v>
      </c>
      <c r="M650" s="146"/>
      <c r="N650" s="150">
        <v>1.3</v>
      </c>
      <c r="O650" s="148" t="s">
        <v>115</v>
      </c>
      <c r="P650" s="128">
        <f>IFERROR(VLOOKUP(L650,NiceHash!$S$3:$W$33,4,FALSE)*N650,0)</f>
        <v>7.87266675E-2</v>
      </c>
      <c r="Q650" s="121"/>
      <c r="R650" s="120"/>
      <c r="S650" s="128">
        <f>IFERROR(VLOOKUP(M650,NiceHash!$S$3:$W$33,4,FALSE)*Q650,0)</f>
        <v>0</v>
      </c>
      <c r="T650" s="132">
        <f t="shared" si="10"/>
        <v>7.87266675E-2</v>
      </c>
      <c r="U650" s="124"/>
      <c r="V650" s="136"/>
      <c r="X650" s="138"/>
      <c r="Y650" s="138" t="s">
        <v>303</v>
      </c>
      <c r="Z650" s="138">
        <v>365.19</v>
      </c>
    </row>
    <row r="651" spans="1:26" x14ac:dyDescent="0.25">
      <c r="A651" s="146" t="s">
        <v>284</v>
      </c>
      <c r="B651" s="147" t="s">
        <v>344</v>
      </c>
      <c r="C651" s="146" t="s">
        <v>657</v>
      </c>
      <c r="D651" s="147" t="s">
        <v>658</v>
      </c>
      <c r="E651" s="148" t="s">
        <v>668</v>
      </c>
      <c r="F651" s="148" t="s">
        <v>719</v>
      </c>
      <c r="G651" s="147"/>
      <c r="H651" s="147"/>
      <c r="I651" s="148"/>
      <c r="J651" s="149">
        <v>1241</v>
      </c>
      <c r="K651" s="149">
        <v>3038</v>
      </c>
      <c r="L651" s="153" t="s">
        <v>131</v>
      </c>
      <c r="M651" s="146"/>
      <c r="N651" s="154">
        <v>20</v>
      </c>
      <c r="O651" s="148" t="s">
        <v>232</v>
      </c>
      <c r="P651" s="128">
        <f>IFERROR(VLOOKUP(L651,NiceHash!$S$3:$W$33,4,FALSE)*N651,0)</f>
        <v>0.82360206000000002</v>
      </c>
      <c r="Q651" s="121"/>
      <c r="R651" s="120"/>
      <c r="S651" s="128">
        <f>IFERROR(VLOOKUP(M651,NiceHash!$S$3:$W$33,4,FALSE)*Q651,0)</f>
        <v>0</v>
      </c>
      <c r="T651" s="132">
        <f t="shared" si="10"/>
        <v>0.82360206000000002</v>
      </c>
      <c r="U651" s="124"/>
      <c r="V651" s="136"/>
      <c r="X651" s="138"/>
      <c r="Y651" s="138" t="s">
        <v>312</v>
      </c>
      <c r="Z651" s="138">
        <v>364.72</v>
      </c>
    </row>
    <row r="652" spans="1:26" x14ac:dyDescent="0.25">
      <c r="A652" s="146" t="s">
        <v>284</v>
      </c>
      <c r="B652" s="147" t="s">
        <v>311</v>
      </c>
      <c r="C652" s="146" t="s">
        <v>657</v>
      </c>
      <c r="D652" s="147" t="s">
        <v>658</v>
      </c>
      <c r="E652" s="148" t="s">
        <v>668</v>
      </c>
      <c r="F652" s="148" t="s">
        <v>719</v>
      </c>
      <c r="G652" s="147"/>
      <c r="H652" s="147"/>
      <c r="I652" s="148"/>
      <c r="J652" s="149">
        <v>1254</v>
      </c>
      <c r="K652" s="149">
        <v>7500</v>
      </c>
      <c r="L652" s="153" t="s">
        <v>131</v>
      </c>
      <c r="M652" s="146"/>
      <c r="N652" s="154">
        <v>18.5</v>
      </c>
      <c r="O652" s="148" t="s">
        <v>232</v>
      </c>
      <c r="P652" s="128">
        <f>IFERROR(VLOOKUP(L652,NiceHash!$S$3:$W$33,4,FALSE)*N652,0)</f>
        <v>0.76183190550000002</v>
      </c>
      <c r="Q652" s="121"/>
      <c r="R652" s="120"/>
      <c r="S652" s="128">
        <f>IFERROR(VLOOKUP(M652,NiceHash!$S$3:$W$33,4,FALSE)*Q652,0)</f>
        <v>0</v>
      </c>
      <c r="T652" s="132">
        <f t="shared" si="10"/>
        <v>0.76183190550000002</v>
      </c>
      <c r="U652" s="124"/>
      <c r="V652" s="136"/>
      <c r="X652" s="138"/>
      <c r="Y652" s="138" t="s">
        <v>303</v>
      </c>
      <c r="Z652" s="138">
        <v>364.72</v>
      </c>
    </row>
    <row r="653" spans="1:26" x14ac:dyDescent="0.25">
      <c r="A653" s="146" t="s">
        <v>284</v>
      </c>
      <c r="B653" s="147" t="s">
        <v>311</v>
      </c>
      <c r="C653" s="146" t="s">
        <v>657</v>
      </c>
      <c r="D653" s="147" t="s">
        <v>658</v>
      </c>
      <c r="E653" s="148" t="s">
        <v>668</v>
      </c>
      <c r="F653" s="148" t="s">
        <v>719</v>
      </c>
      <c r="G653" s="147"/>
      <c r="H653" s="147"/>
      <c r="I653" s="148"/>
      <c r="J653" s="149">
        <v>1006</v>
      </c>
      <c r="K653" s="149">
        <v>3005</v>
      </c>
      <c r="L653" s="147" t="s">
        <v>16</v>
      </c>
      <c r="M653" s="146"/>
      <c r="N653" s="152">
        <v>340</v>
      </c>
      <c r="O653" s="148" t="s">
        <v>223</v>
      </c>
      <c r="P653" s="128">
        <f>IFERROR(VLOOKUP(L653,NiceHash!$S$3:$W$33,4,FALSE)*N653,0)</f>
        <v>0.32038120133999998</v>
      </c>
      <c r="Q653" s="121"/>
      <c r="R653" s="120"/>
      <c r="S653" s="128">
        <f>IFERROR(VLOOKUP(M653,NiceHash!$S$3:$W$33,4,FALSE)*Q653,0)</f>
        <v>0</v>
      </c>
      <c r="T653" s="132">
        <f t="shared" si="10"/>
        <v>0.32038120133999998</v>
      </c>
      <c r="U653" s="124"/>
      <c r="V653" s="136"/>
      <c r="X653" s="138"/>
      <c r="Y653" s="138" t="s">
        <v>303</v>
      </c>
      <c r="Z653" s="138">
        <v>364.51</v>
      </c>
    </row>
    <row r="654" spans="1:26" x14ac:dyDescent="0.25">
      <c r="A654" s="146" t="s">
        <v>284</v>
      </c>
      <c r="B654" s="147" t="s">
        <v>344</v>
      </c>
      <c r="C654" s="146" t="s">
        <v>657</v>
      </c>
      <c r="D654" s="147" t="s">
        <v>658</v>
      </c>
      <c r="E654" s="148" t="s">
        <v>668</v>
      </c>
      <c r="F654" s="148" t="s">
        <v>153</v>
      </c>
      <c r="G654" s="147" t="s">
        <v>40</v>
      </c>
      <c r="H654" s="147"/>
      <c r="I654" s="148"/>
      <c r="J654" s="149">
        <v>1084</v>
      </c>
      <c r="K654" s="149">
        <v>1001</v>
      </c>
      <c r="L654" s="147" t="s">
        <v>289</v>
      </c>
      <c r="M654" s="146"/>
      <c r="N654" s="150">
        <v>0.42</v>
      </c>
      <c r="O654" s="148" t="s">
        <v>115</v>
      </c>
      <c r="P654" s="128">
        <f>IFERROR(VLOOKUP(L654,NiceHash!$S$3:$W$33,4,FALSE)*N654,0)</f>
        <v>2.5434769499999996E-2</v>
      </c>
      <c r="Q654" s="121"/>
      <c r="R654" s="120"/>
      <c r="S654" s="128">
        <f>IFERROR(VLOOKUP(M654,NiceHash!$S$3:$W$33,4,FALSE)*Q654,0)</f>
        <v>0</v>
      </c>
      <c r="T654" s="132">
        <f t="shared" si="10"/>
        <v>2.5434769499999996E-2</v>
      </c>
      <c r="U654" s="124"/>
      <c r="V654" s="136"/>
      <c r="X654" s="138"/>
      <c r="Y654" s="138" t="s">
        <v>725</v>
      </c>
      <c r="Z654" s="138">
        <v>364.47</v>
      </c>
    </row>
    <row r="655" spans="1:26" x14ac:dyDescent="0.25">
      <c r="A655" s="146" t="s">
        <v>284</v>
      </c>
      <c r="B655" s="147" t="s">
        <v>344</v>
      </c>
      <c r="C655" s="146" t="s">
        <v>657</v>
      </c>
      <c r="D655" s="147" t="s">
        <v>658</v>
      </c>
      <c r="E655" s="148" t="s">
        <v>668</v>
      </c>
      <c r="F655" s="148" t="s">
        <v>153</v>
      </c>
      <c r="G655" s="147" t="s">
        <v>40</v>
      </c>
      <c r="H655" s="147"/>
      <c r="I655" s="148"/>
      <c r="J655" s="149">
        <v>1084</v>
      </c>
      <c r="K655" s="149">
        <v>1001</v>
      </c>
      <c r="L655" s="153" t="s">
        <v>131</v>
      </c>
      <c r="M655" s="146"/>
      <c r="N655" s="154">
        <v>1.8</v>
      </c>
      <c r="O655" s="148" t="s">
        <v>232</v>
      </c>
      <c r="P655" s="128">
        <f>IFERROR(VLOOKUP(L655,NiceHash!$S$3:$W$33,4,FALSE)*N655,0)</f>
        <v>7.4124185400000001E-2</v>
      </c>
      <c r="Q655" s="121"/>
      <c r="R655" s="120"/>
      <c r="S655" s="128">
        <f>IFERROR(VLOOKUP(M655,NiceHash!$S$3:$W$33,4,FALSE)*Q655,0)</f>
        <v>0</v>
      </c>
      <c r="T655" s="132">
        <f t="shared" si="10"/>
        <v>7.4124185400000001E-2</v>
      </c>
      <c r="U655" s="124"/>
      <c r="V655" s="136"/>
      <c r="X655" s="138"/>
      <c r="Y655" s="138" t="s">
        <v>726</v>
      </c>
      <c r="Z655" s="138">
        <v>384.72</v>
      </c>
    </row>
    <row r="656" spans="1:26" x14ac:dyDescent="0.25">
      <c r="A656" s="146" t="s">
        <v>284</v>
      </c>
      <c r="B656" s="147" t="s">
        <v>673</v>
      </c>
      <c r="C656" s="146" t="s">
        <v>657</v>
      </c>
      <c r="D656" s="147" t="s">
        <v>658</v>
      </c>
      <c r="E656" s="148" t="s">
        <v>668</v>
      </c>
      <c r="F656" s="148" t="s">
        <v>181</v>
      </c>
      <c r="G656" s="147" t="s">
        <v>40</v>
      </c>
      <c r="H656" s="147"/>
      <c r="I656" s="148"/>
      <c r="J656" s="149">
        <v>1029</v>
      </c>
      <c r="K656" s="149">
        <v>5000</v>
      </c>
      <c r="L656" s="147" t="s">
        <v>289</v>
      </c>
      <c r="M656" s="146"/>
      <c r="N656" s="150">
        <v>0.4</v>
      </c>
      <c r="O656" s="148" t="s">
        <v>115</v>
      </c>
      <c r="P656" s="128">
        <f>IFERROR(VLOOKUP(L656,NiceHash!$S$3:$W$33,4,FALSE)*N656,0)</f>
        <v>2.422359E-2</v>
      </c>
      <c r="Q656" s="121"/>
      <c r="R656" s="120"/>
      <c r="S656" s="128">
        <f>IFERROR(VLOOKUP(M656,NiceHash!$S$3:$W$33,4,FALSE)*Q656,0)</f>
        <v>0</v>
      </c>
      <c r="T656" s="132">
        <f t="shared" si="10"/>
        <v>2.422359E-2</v>
      </c>
      <c r="U656" s="124"/>
      <c r="V656" s="136"/>
      <c r="X656" s="138"/>
      <c r="Y656" s="138" t="s">
        <v>303</v>
      </c>
      <c r="Z656" s="138">
        <v>361.75</v>
      </c>
    </row>
    <row r="657" spans="1:26" x14ac:dyDescent="0.25">
      <c r="A657" s="146" t="s">
        <v>284</v>
      </c>
      <c r="B657" s="147" t="s">
        <v>673</v>
      </c>
      <c r="C657" s="146" t="s">
        <v>657</v>
      </c>
      <c r="D657" s="147" t="s">
        <v>658</v>
      </c>
      <c r="E657" s="148" t="s">
        <v>668</v>
      </c>
      <c r="F657" s="148" t="s">
        <v>175</v>
      </c>
      <c r="G657" s="147" t="s">
        <v>40</v>
      </c>
      <c r="H657" s="147"/>
      <c r="I657" s="148"/>
      <c r="J657" s="149">
        <v>1071</v>
      </c>
      <c r="K657" s="149">
        <v>2002</v>
      </c>
      <c r="L657" s="153" t="s">
        <v>131</v>
      </c>
      <c r="M657" s="146"/>
      <c r="N657" s="154">
        <v>1.74</v>
      </c>
      <c r="O657" s="148" t="s">
        <v>232</v>
      </c>
      <c r="P657" s="128">
        <f>IFERROR(VLOOKUP(L657,NiceHash!$S$3:$W$33,4,FALSE)*N657,0)</f>
        <v>7.1653379220000007E-2</v>
      </c>
      <c r="Q657" s="121"/>
      <c r="R657" s="120"/>
      <c r="S657" s="128">
        <f>IFERROR(VLOOKUP(M657,NiceHash!$S$3:$W$33,4,FALSE)*Q657,0)</f>
        <v>0</v>
      </c>
      <c r="T657" s="132">
        <f t="shared" si="10"/>
        <v>7.1653379220000007E-2</v>
      </c>
      <c r="U657" s="124"/>
      <c r="V657" s="136"/>
      <c r="X657" s="138"/>
      <c r="Y657" s="138" t="s">
        <v>303</v>
      </c>
      <c r="Z657" s="138">
        <v>372.7</v>
      </c>
    </row>
    <row r="658" spans="1:26" x14ac:dyDescent="0.25">
      <c r="A658" s="146" t="s">
        <v>284</v>
      </c>
      <c r="B658" s="147" t="s">
        <v>673</v>
      </c>
      <c r="C658" s="146" t="s">
        <v>657</v>
      </c>
      <c r="D658" s="147" t="s">
        <v>658</v>
      </c>
      <c r="E658" s="148" t="s">
        <v>668</v>
      </c>
      <c r="F658" s="148" t="s">
        <v>173</v>
      </c>
      <c r="G658" s="147" t="s">
        <v>40</v>
      </c>
      <c r="H658" s="147"/>
      <c r="I658" s="148"/>
      <c r="J658" s="149"/>
      <c r="K658" s="149"/>
      <c r="L658" s="147" t="s">
        <v>289</v>
      </c>
      <c r="M658" s="146"/>
      <c r="N658" s="150">
        <v>0.36499999999999999</v>
      </c>
      <c r="O658" s="148" t="s">
        <v>115</v>
      </c>
      <c r="P658" s="128">
        <f>IFERROR(VLOOKUP(L658,NiceHash!$S$3:$W$33,4,FALSE)*N658,0)</f>
        <v>2.2104025874999999E-2</v>
      </c>
      <c r="Q658" s="121"/>
      <c r="R658" s="120"/>
      <c r="S658" s="128">
        <f>IFERROR(VLOOKUP(M658,NiceHash!$S$3:$W$33,4,FALSE)*Q658,0)</f>
        <v>0</v>
      </c>
      <c r="T658" s="132">
        <f t="shared" si="10"/>
        <v>2.2104025874999999E-2</v>
      </c>
      <c r="U658" s="124"/>
      <c r="V658" s="136"/>
      <c r="X658" s="138"/>
      <c r="Y658" s="138" t="s">
        <v>312</v>
      </c>
      <c r="Z658" s="138" t="s">
        <v>727</v>
      </c>
    </row>
    <row r="659" spans="1:26" x14ac:dyDescent="0.25">
      <c r="A659" s="146" t="s">
        <v>284</v>
      </c>
      <c r="B659" s="147" t="s">
        <v>311</v>
      </c>
      <c r="C659" s="146" t="s">
        <v>657</v>
      </c>
      <c r="D659" s="147" t="s">
        <v>658</v>
      </c>
      <c r="E659" s="148" t="s">
        <v>668</v>
      </c>
      <c r="F659" s="148" t="s">
        <v>173</v>
      </c>
      <c r="G659" s="147" t="s">
        <v>126</v>
      </c>
      <c r="H659" s="147"/>
      <c r="I659" s="148"/>
      <c r="J659" s="149">
        <v>1453</v>
      </c>
      <c r="K659" s="149">
        <v>3703</v>
      </c>
      <c r="L659" s="147" t="s">
        <v>16</v>
      </c>
      <c r="M659" s="146"/>
      <c r="N659" s="152">
        <v>336</v>
      </c>
      <c r="O659" s="148" t="s">
        <v>223</v>
      </c>
      <c r="P659" s="128">
        <f>IFERROR(VLOOKUP(L659,NiceHash!$S$3:$W$33,4,FALSE)*N659,0)</f>
        <v>0.31661201073599998</v>
      </c>
      <c r="Q659" s="121"/>
      <c r="R659" s="120"/>
      <c r="S659" s="128">
        <f>IFERROR(VLOOKUP(M659,NiceHash!$S$3:$W$33,4,FALSE)*Q659,0)</f>
        <v>0</v>
      </c>
      <c r="T659" s="132">
        <f t="shared" si="10"/>
        <v>0.31661201073599998</v>
      </c>
      <c r="U659" s="124"/>
      <c r="V659" s="136"/>
      <c r="X659" s="138"/>
      <c r="Y659" s="138" t="s">
        <v>728</v>
      </c>
      <c r="Z659" s="138">
        <v>368.39</v>
      </c>
    </row>
    <row r="660" spans="1:26" x14ac:dyDescent="0.25">
      <c r="A660" s="146" t="s">
        <v>284</v>
      </c>
      <c r="B660" s="147" t="s">
        <v>675</v>
      </c>
      <c r="C660" s="146" t="s">
        <v>657</v>
      </c>
      <c r="D660" s="147" t="s">
        <v>658</v>
      </c>
      <c r="E660" s="148" t="s">
        <v>668</v>
      </c>
      <c r="F660" s="148" t="s">
        <v>173</v>
      </c>
      <c r="G660" s="147" t="s">
        <v>729</v>
      </c>
      <c r="H660" s="147"/>
      <c r="I660" s="148" t="s">
        <v>158</v>
      </c>
      <c r="J660" s="149">
        <v>1404</v>
      </c>
      <c r="K660" s="149">
        <v>6608</v>
      </c>
      <c r="L660" s="153" t="s">
        <v>131</v>
      </c>
      <c r="M660" s="146"/>
      <c r="N660" s="154">
        <v>10.48</v>
      </c>
      <c r="O660" s="148" t="s">
        <v>232</v>
      </c>
      <c r="P660" s="128">
        <f>IFERROR(VLOOKUP(L660,NiceHash!$S$3:$W$33,4,FALSE)*N660,0)</f>
        <v>0.43156747944000007</v>
      </c>
      <c r="Q660" s="121"/>
      <c r="R660" s="120"/>
      <c r="S660" s="128">
        <f>IFERROR(VLOOKUP(M660,NiceHash!$S$3:$W$33,4,FALSE)*Q660,0)</f>
        <v>0</v>
      </c>
      <c r="T660" s="132">
        <f t="shared" si="10"/>
        <v>0.43156747944000007</v>
      </c>
      <c r="U660" s="124"/>
      <c r="V660" s="136"/>
      <c r="X660" s="138"/>
      <c r="Y660" s="138" t="s">
        <v>730</v>
      </c>
      <c r="Z660" s="138">
        <v>361.42</v>
      </c>
    </row>
    <row r="661" spans="1:26" x14ac:dyDescent="0.25">
      <c r="A661" s="146" t="s">
        <v>284</v>
      </c>
      <c r="B661" s="147" t="s">
        <v>297</v>
      </c>
      <c r="C661" s="146" t="s">
        <v>657</v>
      </c>
      <c r="D661" s="147" t="s">
        <v>658</v>
      </c>
      <c r="E661" s="148" t="s">
        <v>668</v>
      </c>
      <c r="F661" s="148" t="s">
        <v>173</v>
      </c>
      <c r="G661" s="147"/>
      <c r="H661" s="147"/>
      <c r="I661" s="148"/>
      <c r="J661" s="149">
        <v>1076</v>
      </c>
      <c r="K661" s="149">
        <v>6610</v>
      </c>
      <c r="L661" s="147" t="s">
        <v>289</v>
      </c>
      <c r="M661" s="146"/>
      <c r="N661" s="150">
        <v>0.73</v>
      </c>
      <c r="O661" s="148" t="s">
        <v>115</v>
      </c>
      <c r="P661" s="128">
        <f>IFERROR(VLOOKUP(L661,NiceHash!$S$3:$W$33,4,FALSE)*N661,0)</f>
        <v>4.4208051749999998E-2</v>
      </c>
      <c r="Q661" s="121"/>
      <c r="R661" s="120"/>
      <c r="S661" s="128">
        <f>IFERROR(VLOOKUP(M661,NiceHash!$S$3:$W$33,4,FALSE)*Q661,0)</f>
        <v>0</v>
      </c>
      <c r="T661" s="132">
        <f t="shared" si="10"/>
        <v>4.4208051749999998E-2</v>
      </c>
      <c r="U661" s="124"/>
      <c r="V661" s="136"/>
      <c r="X661" s="138"/>
      <c r="Y661" s="138" t="s">
        <v>303</v>
      </c>
      <c r="Z661" s="138">
        <v>368.81</v>
      </c>
    </row>
    <row r="662" spans="1:26" x14ac:dyDescent="0.25">
      <c r="A662" s="146" t="s">
        <v>284</v>
      </c>
      <c r="B662" s="147" t="s">
        <v>675</v>
      </c>
      <c r="C662" s="146" t="s">
        <v>657</v>
      </c>
      <c r="D662" s="147" t="s">
        <v>658</v>
      </c>
      <c r="E662" s="148" t="s">
        <v>668</v>
      </c>
      <c r="F662" s="148" t="s">
        <v>173</v>
      </c>
      <c r="G662" s="147"/>
      <c r="H662" s="147"/>
      <c r="I662" s="148"/>
      <c r="J662" s="149">
        <v>1431</v>
      </c>
      <c r="K662" s="149">
        <v>3304</v>
      </c>
      <c r="L662" s="153" t="s">
        <v>131</v>
      </c>
      <c r="M662" s="146"/>
      <c r="N662" s="154">
        <v>10.1</v>
      </c>
      <c r="O662" s="148" t="s">
        <v>232</v>
      </c>
      <c r="P662" s="128">
        <f>IFERROR(VLOOKUP(L662,NiceHash!$S$3:$W$33,4,FALSE)*N662,0)</f>
        <v>0.41591904029999999</v>
      </c>
      <c r="Q662" s="121"/>
      <c r="R662" s="120"/>
      <c r="S662" s="128">
        <f>IFERROR(VLOOKUP(M662,NiceHash!$S$3:$W$33,4,FALSE)*Q662,0)</f>
        <v>0</v>
      </c>
      <c r="T662" s="132">
        <f t="shared" si="10"/>
        <v>0.41591904029999999</v>
      </c>
      <c r="U662" s="124"/>
      <c r="V662" s="136"/>
      <c r="X662" s="138"/>
      <c r="Y662" s="138" t="s">
        <v>731</v>
      </c>
      <c r="Z662" s="138" t="s">
        <v>494</v>
      </c>
    </row>
    <row r="663" spans="1:26" x14ac:dyDescent="0.25">
      <c r="A663" s="146" t="s">
        <v>284</v>
      </c>
      <c r="B663" s="147" t="s">
        <v>311</v>
      </c>
      <c r="C663" s="146" t="s">
        <v>657</v>
      </c>
      <c r="D663" s="147" t="s">
        <v>658</v>
      </c>
      <c r="E663" s="148" t="s">
        <v>668</v>
      </c>
      <c r="F663" s="148" t="s">
        <v>173</v>
      </c>
      <c r="G663" s="147"/>
      <c r="H663" s="147"/>
      <c r="I663" s="148"/>
      <c r="J663" s="149">
        <v>1188</v>
      </c>
      <c r="K663" s="149">
        <v>1056</v>
      </c>
      <c r="L663" s="153" t="s">
        <v>131</v>
      </c>
      <c r="M663" s="146"/>
      <c r="N663" s="154">
        <v>5</v>
      </c>
      <c r="O663" s="148" t="s">
        <v>232</v>
      </c>
      <c r="P663" s="128">
        <f>IFERROR(VLOOKUP(L663,NiceHash!$S$3:$W$33,4,FALSE)*N663,0)</f>
        <v>0.20590051500000001</v>
      </c>
      <c r="Q663" s="121"/>
      <c r="R663" s="120"/>
      <c r="S663" s="128">
        <f>IFERROR(VLOOKUP(M663,NiceHash!$S$3:$W$33,4,FALSE)*Q663,0)</f>
        <v>0</v>
      </c>
      <c r="T663" s="132">
        <f t="shared" si="10"/>
        <v>0.20590051500000001</v>
      </c>
      <c r="U663" s="124"/>
      <c r="V663" s="136"/>
      <c r="X663" s="138"/>
      <c r="Y663" s="138" t="s">
        <v>312</v>
      </c>
      <c r="Z663" s="138" t="s">
        <v>723</v>
      </c>
    </row>
    <row r="664" spans="1:26" x14ac:dyDescent="0.25">
      <c r="A664" s="146" t="s">
        <v>284</v>
      </c>
      <c r="B664" s="147" t="s">
        <v>297</v>
      </c>
      <c r="C664" s="146" t="s">
        <v>657</v>
      </c>
      <c r="D664" s="147" t="s">
        <v>658</v>
      </c>
      <c r="E664" s="148" t="s">
        <v>668</v>
      </c>
      <c r="F664" s="148" t="s">
        <v>173</v>
      </c>
      <c r="G664" s="147"/>
      <c r="H664" s="147"/>
      <c r="I664" s="148"/>
      <c r="J664" s="149">
        <v>1102</v>
      </c>
      <c r="K664" s="149">
        <v>1653</v>
      </c>
      <c r="L664" s="153" t="s">
        <v>131</v>
      </c>
      <c r="M664" s="146"/>
      <c r="N664" s="154">
        <v>9.9700000000000006</v>
      </c>
      <c r="O664" s="148" t="s">
        <v>232</v>
      </c>
      <c r="P664" s="128">
        <f>IFERROR(VLOOKUP(L664,NiceHash!$S$3:$W$33,4,FALSE)*N664,0)</f>
        <v>0.41056562691000004</v>
      </c>
      <c r="Q664" s="121"/>
      <c r="R664" s="120"/>
      <c r="S664" s="128">
        <f>IFERROR(VLOOKUP(M664,NiceHash!$S$3:$W$33,4,FALSE)*Q664,0)</f>
        <v>0</v>
      </c>
      <c r="T664" s="132">
        <f t="shared" si="10"/>
        <v>0.41056562691000004</v>
      </c>
      <c r="U664" s="124"/>
      <c r="V664" s="136"/>
      <c r="X664" s="138"/>
      <c r="Y664" s="138" t="s">
        <v>312</v>
      </c>
      <c r="Z664" s="138">
        <v>353.9</v>
      </c>
    </row>
    <row r="665" spans="1:26" x14ac:dyDescent="0.25">
      <c r="A665" s="146" t="s">
        <v>284</v>
      </c>
      <c r="B665" s="147" t="s">
        <v>675</v>
      </c>
      <c r="C665" s="146" t="s">
        <v>657</v>
      </c>
      <c r="D665" s="147" t="s">
        <v>658</v>
      </c>
      <c r="E665" s="148" t="s">
        <v>668</v>
      </c>
      <c r="F665" s="148" t="s">
        <v>174</v>
      </c>
      <c r="G665" s="147" t="s">
        <v>729</v>
      </c>
      <c r="H665" s="147"/>
      <c r="I665" s="148"/>
      <c r="J665" s="149">
        <v>1430</v>
      </c>
      <c r="K665" s="149">
        <v>3505</v>
      </c>
      <c r="L665" s="147" t="s">
        <v>289</v>
      </c>
      <c r="M665" s="146"/>
      <c r="N665" s="150">
        <v>0.78</v>
      </c>
      <c r="O665" s="148" t="s">
        <v>115</v>
      </c>
      <c r="P665" s="128">
        <f>IFERROR(VLOOKUP(L665,NiceHash!$S$3:$W$33,4,FALSE)*N665,0)</f>
        <v>4.72360005E-2</v>
      </c>
      <c r="Q665" s="121"/>
      <c r="R665" s="120"/>
      <c r="S665" s="128">
        <f>IFERROR(VLOOKUP(M665,NiceHash!$S$3:$W$33,4,FALSE)*Q665,0)</f>
        <v>0</v>
      </c>
      <c r="T665" s="132">
        <f t="shared" si="10"/>
        <v>4.72360005E-2</v>
      </c>
      <c r="U665" s="124"/>
      <c r="V665" s="136"/>
      <c r="X665" s="138"/>
      <c r="Y665" s="138" t="s">
        <v>303</v>
      </c>
      <c r="Z665" s="138" t="s">
        <v>732</v>
      </c>
    </row>
    <row r="666" spans="1:26" x14ac:dyDescent="0.25">
      <c r="A666" s="146" t="s">
        <v>284</v>
      </c>
      <c r="B666" s="147" t="s">
        <v>297</v>
      </c>
      <c r="C666" s="146" t="s">
        <v>657</v>
      </c>
      <c r="D666" s="147" t="s">
        <v>658</v>
      </c>
      <c r="E666" s="148" t="s">
        <v>668</v>
      </c>
      <c r="F666" s="148" t="s">
        <v>174</v>
      </c>
      <c r="G666" s="147"/>
      <c r="H666" s="147"/>
      <c r="I666" s="148"/>
      <c r="J666" s="149">
        <v>1189</v>
      </c>
      <c r="K666" s="149"/>
      <c r="L666" s="147" t="s">
        <v>289</v>
      </c>
      <c r="M666" s="146"/>
      <c r="N666" s="150">
        <v>1.1299999999999999</v>
      </c>
      <c r="O666" s="148" t="s">
        <v>115</v>
      </c>
      <c r="P666" s="128">
        <f>IFERROR(VLOOKUP(L666,NiceHash!$S$3:$W$33,4,FALSE)*N666,0)</f>
        <v>6.843164174999998E-2</v>
      </c>
      <c r="Q666" s="121"/>
      <c r="R666" s="120"/>
      <c r="S666" s="128">
        <f>IFERROR(VLOOKUP(M666,NiceHash!$S$3:$W$33,4,FALSE)*Q666,0)</f>
        <v>0</v>
      </c>
      <c r="T666" s="132">
        <f t="shared" si="10"/>
        <v>6.843164174999998E-2</v>
      </c>
      <c r="U666" s="124"/>
      <c r="V666" s="136"/>
      <c r="X666" s="138"/>
      <c r="Y666" s="138" t="s">
        <v>470</v>
      </c>
      <c r="Z666" s="138" t="s">
        <v>543</v>
      </c>
    </row>
    <row r="667" spans="1:26" x14ac:dyDescent="0.25">
      <c r="A667" s="146" t="s">
        <v>284</v>
      </c>
      <c r="B667" s="147" t="s">
        <v>297</v>
      </c>
      <c r="C667" s="146" t="s">
        <v>657</v>
      </c>
      <c r="D667" s="147" t="s">
        <v>658</v>
      </c>
      <c r="E667" s="148" t="s">
        <v>668</v>
      </c>
      <c r="F667" s="148" t="s">
        <v>174</v>
      </c>
      <c r="G667" s="147"/>
      <c r="H667" s="147"/>
      <c r="I667" s="148" t="s">
        <v>158</v>
      </c>
      <c r="J667" s="149">
        <v>1535</v>
      </c>
      <c r="K667" s="149">
        <v>3004</v>
      </c>
      <c r="L667" s="147" t="s">
        <v>289</v>
      </c>
      <c r="M667" s="146"/>
      <c r="N667" s="150">
        <v>1.173</v>
      </c>
      <c r="O667" s="148" t="s">
        <v>115</v>
      </c>
      <c r="P667" s="128">
        <f>IFERROR(VLOOKUP(L667,NiceHash!$S$3:$W$33,4,FALSE)*N667,0)</f>
        <v>7.1035677674999992E-2</v>
      </c>
      <c r="Q667" s="121"/>
      <c r="R667" s="120"/>
      <c r="S667" s="128">
        <f>IFERROR(VLOOKUP(M667,NiceHash!$S$3:$W$33,4,FALSE)*Q667,0)</f>
        <v>0</v>
      </c>
      <c r="T667" s="132">
        <f t="shared" si="10"/>
        <v>7.1035677674999992E-2</v>
      </c>
      <c r="U667" s="124"/>
      <c r="V667" s="136"/>
      <c r="X667" s="138"/>
      <c r="Y667" s="138" t="s">
        <v>574</v>
      </c>
      <c r="Z667" s="138">
        <v>372.9</v>
      </c>
    </row>
    <row r="668" spans="1:26" x14ac:dyDescent="0.25">
      <c r="A668" s="146" t="s">
        <v>284</v>
      </c>
      <c r="B668" s="147" t="s">
        <v>344</v>
      </c>
      <c r="C668" s="146" t="s">
        <v>657</v>
      </c>
      <c r="D668" s="147" t="s">
        <v>658</v>
      </c>
      <c r="E668" s="148" t="s">
        <v>668</v>
      </c>
      <c r="F668" s="148" t="s">
        <v>174</v>
      </c>
      <c r="G668" s="147"/>
      <c r="H668" s="147"/>
      <c r="I668" s="148"/>
      <c r="J668" s="149">
        <v>1300</v>
      </c>
      <c r="K668" s="149">
        <v>1900</v>
      </c>
      <c r="L668" s="153" t="s">
        <v>131</v>
      </c>
      <c r="M668" s="146"/>
      <c r="N668" s="154">
        <v>10</v>
      </c>
      <c r="O668" s="148" t="s">
        <v>232</v>
      </c>
      <c r="P668" s="128">
        <f>IFERROR(VLOOKUP(L668,NiceHash!$S$3:$W$33,4,FALSE)*N668,0)</f>
        <v>0.41180103000000001</v>
      </c>
      <c r="Q668" s="121"/>
      <c r="R668" s="120"/>
      <c r="S668" s="128">
        <f>IFERROR(VLOOKUP(M668,NiceHash!$S$3:$W$33,4,FALSE)*Q668,0)</f>
        <v>0</v>
      </c>
      <c r="T668" s="132">
        <f t="shared" si="10"/>
        <v>0.41180103000000001</v>
      </c>
      <c r="U668" s="124"/>
      <c r="V668" s="136"/>
      <c r="X668" s="138"/>
      <c r="Y668" s="138" t="s">
        <v>307</v>
      </c>
      <c r="Z668" s="138" t="s">
        <v>733</v>
      </c>
    </row>
    <row r="669" spans="1:26" x14ac:dyDescent="0.25">
      <c r="A669" s="146" t="s">
        <v>284</v>
      </c>
      <c r="B669" s="147" t="s">
        <v>675</v>
      </c>
      <c r="C669" s="146" t="s">
        <v>657</v>
      </c>
      <c r="D669" s="147" t="s">
        <v>658</v>
      </c>
      <c r="E669" s="148" t="s">
        <v>668</v>
      </c>
      <c r="F669" s="148" t="s">
        <v>174</v>
      </c>
      <c r="G669" s="147"/>
      <c r="H669" s="147"/>
      <c r="I669" s="148"/>
      <c r="J669" s="149">
        <v>1400</v>
      </c>
      <c r="K669" s="149">
        <v>1280</v>
      </c>
      <c r="L669" s="153" t="s">
        <v>131</v>
      </c>
      <c r="M669" s="146"/>
      <c r="N669" s="154">
        <v>10.1</v>
      </c>
      <c r="O669" s="148" t="s">
        <v>232</v>
      </c>
      <c r="P669" s="128">
        <f>IFERROR(VLOOKUP(L669,NiceHash!$S$3:$W$33,4,FALSE)*N669,0)</f>
        <v>0.41591904029999999</v>
      </c>
      <c r="Q669" s="121"/>
      <c r="R669" s="120"/>
      <c r="S669" s="128">
        <f>IFERROR(VLOOKUP(M669,NiceHash!$S$3:$W$33,4,FALSE)*Q669,0)</f>
        <v>0</v>
      </c>
      <c r="T669" s="132">
        <f t="shared" si="10"/>
        <v>0.41591904029999999</v>
      </c>
      <c r="U669" s="124"/>
      <c r="V669" s="136"/>
      <c r="X669" s="138"/>
      <c r="Y669" s="138" t="s">
        <v>327</v>
      </c>
      <c r="Z669" s="138" t="s">
        <v>734</v>
      </c>
    </row>
    <row r="670" spans="1:26" x14ac:dyDescent="0.25">
      <c r="A670" s="146" t="s">
        <v>284</v>
      </c>
      <c r="B670" s="147" t="s">
        <v>311</v>
      </c>
      <c r="C670" s="146" t="s">
        <v>657</v>
      </c>
      <c r="D670" s="147" t="s">
        <v>658</v>
      </c>
      <c r="E670" s="148" t="s">
        <v>668</v>
      </c>
      <c r="F670" s="148" t="s">
        <v>174</v>
      </c>
      <c r="G670" s="147"/>
      <c r="H670" s="147"/>
      <c r="I670" s="148"/>
      <c r="J670" s="149">
        <v>1450</v>
      </c>
      <c r="K670" s="149">
        <v>3004</v>
      </c>
      <c r="L670" s="153" t="s">
        <v>131</v>
      </c>
      <c r="M670" s="146"/>
      <c r="N670" s="154">
        <v>8.8000000000000007</v>
      </c>
      <c r="O670" s="148" t="s">
        <v>232</v>
      </c>
      <c r="P670" s="128">
        <f>IFERROR(VLOOKUP(L670,NiceHash!$S$3:$W$33,4,FALSE)*N670,0)</f>
        <v>0.36238490640000004</v>
      </c>
      <c r="Q670" s="121"/>
      <c r="R670" s="120"/>
      <c r="S670" s="128">
        <f>IFERROR(VLOOKUP(M670,NiceHash!$S$3:$W$33,4,FALSE)*Q670,0)</f>
        <v>0</v>
      </c>
      <c r="T670" s="132">
        <f t="shared" si="10"/>
        <v>0.36238490640000004</v>
      </c>
      <c r="U670" s="124"/>
      <c r="V670" s="136"/>
      <c r="X670" s="138"/>
      <c r="Y670" s="138" t="s">
        <v>303</v>
      </c>
      <c r="Z670" s="138">
        <v>362</v>
      </c>
    </row>
    <row r="671" spans="1:26" x14ac:dyDescent="0.25">
      <c r="A671" s="146" t="s">
        <v>284</v>
      </c>
      <c r="B671" s="147" t="s">
        <v>675</v>
      </c>
      <c r="C671" s="146" t="s">
        <v>657</v>
      </c>
      <c r="D671" s="147" t="s">
        <v>658</v>
      </c>
      <c r="E671" s="148" t="s">
        <v>668</v>
      </c>
      <c r="F671" s="148" t="s">
        <v>174</v>
      </c>
      <c r="G671" s="147"/>
      <c r="H671" s="147"/>
      <c r="I671" s="148"/>
      <c r="J671" s="149">
        <v>1341</v>
      </c>
      <c r="K671" s="149">
        <v>3000</v>
      </c>
      <c r="L671" s="147" t="s">
        <v>22</v>
      </c>
      <c r="M671" s="146"/>
      <c r="N671" s="151">
        <v>13.8</v>
      </c>
      <c r="O671" s="148" t="s">
        <v>232</v>
      </c>
      <c r="P671" s="128">
        <f>IFERROR(VLOOKUP(L671,NiceHash!$S$3:$W$33,4,FALSE)*N671,0)</f>
        <v>0.40271379244740002</v>
      </c>
      <c r="Q671" s="121"/>
      <c r="R671" s="120"/>
      <c r="S671" s="128">
        <f>IFERROR(VLOOKUP(M671,NiceHash!$S$3:$W$33,4,FALSE)*Q671,0)</f>
        <v>0</v>
      </c>
      <c r="T671" s="132">
        <f t="shared" si="10"/>
        <v>0.40271379244740002</v>
      </c>
      <c r="U671" s="124"/>
      <c r="V671" s="136"/>
      <c r="X671" s="138"/>
      <c r="Y671" s="138" t="s">
        <v>303</v>
      </c>
      <c r="Z671" s="138">
        <v>372.7</v>
      </c>
    </row>
    <row r="672" spans="1:26" x14ac:dyDescent="0.25">
      <c r="A672" s="146" t="s">
        <v>284</v>
      </c>
      <c r="B672" s="147" t="s">
        <v>297</v>
      </c>
      <c r="C672" s="146" t="s">
        <v>657</v>
      </c>
      <c r="D672" s="147" t="s">
        <v>658</v>
      </c>
      <c r="E672" s="148" t="s">
        <v>668</v>
      </c>
      <c r="F672" s="148" t="s">
        <v>183</v>
      </c>
      <c r="G672" s="147" t="s">
        <v>735</v>
      </c>
      <c r="H672" s="147"/>
      <c r="I672" s="148"/>
      <c r="J672" s="149">
        <v>1430</v>
      </c>
      <c r="K672" s="149">
        <v>1900</v>
      </c>
      <c r="L672" s="153" t="s">
        <v>131</v>
      </c>
      <c r="M672" s="146"/>
      <c r="N672" s="154">
        <v>23</v>
      </c>
      <c r="O672" s="148" t="s">
        <v>232</v>
      </c>
      <c r="P672" s="128">
        <f>IFERROR(VLOOKUP(L672,NiceHash!$S$3:$W$33,4,FALSE)*N672,0)</f>
        <v>0.94714236900000004</v>
      </c>
      <c r="Q672" s="121"/>
      <c r="R672" s="120"/>
      <c r="S672" s="128">
        <f>IFERROR(VLOOKUP(M672,NiceHash!$S$3:$W$33,4,FALSE)*Q672,0)</f>
        <v>0</v>
      </c>
      <c r="T672" s="132">
        <f t="shared" si="10"/>
        <v>0.94714236900000004</v>
      </c>
      <c r="U672" s="124"/>
      <c r="V672" s="136"/>
      <c r="X672" s="138"/>
      <c r="Y672" s="138" t="s">
        <v>334</v>
      </c>
      <c r="Z672" s="138">
        <v>361.75</v>
      </c>
    </row>
    <row r="673" spans="1:26" x14ac:dyDescent="0.25">
      <c r="A673" s="146" t="s">
        <v>284</v>
      </c>
      <c r="B673" s="147" t="s">
        <v>736</v>
      </c>
      <c r="C673" s="146" t="s">
        <v>657</v>
      </c>
      <c r="D673" s="147" t="s">
        <v>658</v>
      </c>
      <c r="E673" s="148" t="s">
        <v>668</v>
      </c>
      <c r="F673" s="148" t="s">
        <v>183</v>
      </c>
      <c r="G673" s="147" t="s">
        <v>737</v>
      </c>
      <c r="H673" s="147"/>
      <c r="I673" s="148"/>
      <c r="J673" s="149">
        <v>1399</v>
      </c>
      <c r="K673" s="149">
        <v>3366</v>
      </c>
      <c r="L673" s="153" t="s">
        <v>131</v>
      </c>
      <c r="M673" s="146"/>
      <c r="N673" s="154">
        <v>21.6</v>
      </c>
      <c r="O673" s="148" t="s">
        <v>232</v>
      </c>
      <c r="P673" s="128">
        <f>IFERROR(VLOOKUP(L673,NiceHash!$S$3:$W$33,4,FALSE)*N673,0)</f>
        <v>0.88949022480000006</v>
      </c>
      <c r="Q673" s="121"/>
      <c r="R673" s="120"/>
      <c r="S673" s="128">
        <f>IFERROR(VLOOKUP(M673,NiceHash!$S$3:$W$33,4,FALSE)*Q673,0)</f>
        <v>0</v>
      </c>
      <c r="T673" s="132">
        <f t="shared" si="10"/>
        <v>0.88949022480000006</v>
      </c>
      <c r="U673" s="124"/>
      <c r="V673" s="136"/>
      <c r="X673" s="138"/>
      <c r="Y673" s="138" t="s">
        <v>418</v>
      </c>
      <c r="Z673" s="138">
        <v>347.52</v>
      </c>
    </row>
    <row r="674" spans="1:26" x14ac:dyDescent="0.25">
      <c r="A674" s="146" t="s">
        <v>284</v>
      </c>
      <c r="B674" s="147" t="s">
        <v>675</v>
      </c>
      <c r="C674" s="146" t="s">
        <v>657</v>
      </c>
      <c r="D674" s="147" t="s">
        <v>658</v>
      </c>
      <c r="E674" s="148" t="s">
        <v>668</v>
      </c>
      <c r="F674" s="148" t="s">
        <v>183</v>
      </c>
      <c r="G674" s="147" t="s">
        <v>688</v>
      </c>
      <c r="H674" s="147"/>
      <c r="I674" s="148"/>
      <c r="J674" s="149">
        <v>1569</v>
      </c>
      <c r="K674" s="149">
        <v>3005</v>
      </c>
      <c r="L674" s="153" t="s">
        <v>131</v>
      </c>
      <c r="M674" s="146"/>
      <c r="N674" s="154">
        <v>8.1</v>
      </c>
      <c r="O674" s="148" t="s">
        <v>232</v>
      </c>
      <c r="P674" s="128">
        <f>IFERROR(VLOOKUP(L674,NiceHash!$S$3:$W$33,4,FALSE)*N674,0)</f>
        <v>0.3335588343</v>
      </c>
      <c r="Q674" s="121"/>
      <c r="R674" s="120"/>
      <c r="S674" s="128">
        <f>IFERROR(VLOOKUP(M674,NiceHash!$S$3:$W$33,4,FALSE)*Q674,0)</f>
        <v>0</v>
      </c>
      <c r="T674" s="132">
        <f t="shared" si="10"/>
        <v>0.3335588343</v>
      </c>
      <c r="U674" s="124"/>
      <c r="V674" s="136"/>
      <c r="X674" s="138"/>
      <c r="Y674" s="138" t="s">
        <v>320</v>
      </c>
      <c r="Z674" s="138">
        <v>361.43</v>
      </c>
    </row>
    <row r="675" spans="1:26" x14ac:dyDescent="0.25">
      <c r="A675" s="146" t="s">
        <v>284</v>
      </c>
      <c r="B675" s="147" t="s">
        <v>311</v>
      </c>
      <c r="C675" s="146" t="s">
        <v>657</v>
      </c>
      <c r="D675" s="147" t="s">
        <v>658</v>
      </c>
      <c r="E675" s="148" t="s">
        <v>668</v>
      </c>
      <c r="F675" s="148" t="s">
        <v>183</v>
      </c>
      <c r="G675" s="147" t="s">
        <v>555</v>
      </c>
      <c r="H675" s="147"/>
      <c r="I675" s="148"/>
      <c r="J675" s="149">
        <v>1354</v>
      </c>
      <c r="K675" s="149">
        <v>1502</v>
      </c>
      <c r="L675" s="153" t="s">
        <v>131</v>
      </c>
      <c r="M675" s="146"/>
      <c r="N675" s="154">
        <v>16.5</v>
      </c>
      <c r="O675" s="148" t="s">
        <v>232</v>
      </c>
      <c r="P675" s="128">
        <f>IFERROR(VLOOKUP(L675,NiceHash!$S$3:$W$33,4,FALSE)*N675,0)</f>
        <v>0.67947169950000008</v>
      </c>
      <c r="Q675" s="121"/>
      <c r="R675" s="120"/>
      <c r="S675" s="128">
        <f>IFERROR(VLOOKUP(M675,NiceHash!$S$3:$W$33,4,FALSE)*Q675,0)</f>
        <v>0</v>
      </c>
      <c r="T675" s="132">
        <f t="shared" si="10"/>
        <v>0.67947169950000008</v>
      </c>
      <c r="U675" s="124"/>
      <c r="V675" s="136"/>
      <c r="X675" s="138"/>
      <c r="Y675" s="138" t="s">
        <v>418</v>
      </c>
      <c r="Z675" s="138">
        <v>347.52</v>
      </c>
    </row>
    <row r="676" spans="1:26" x14ac:dyDescent="0.25">
      <c r="A676" s="146" t="s">
        <v>284</v>
      </c>
      <c r="B676" s="147" t="s">
        <v>311</v>
      </c>
      <c r="C676" s="146" t="s">
        <v>657</v>
      </c>
      <c r="D676" s="147" t="s">
        <v>658</v>
      </c>
      <c r="E676" s="148" t="s">
        <v>668</v>
      </c>
      <c r="F676" s="148" t="s">
        <v>183</v>
      </c>
      <c r="G676" s="147" t="s">
        <v>555</v>
      </c>
      <c r="H676" s="147"/>
      <c r="I676" s="148"/>
      <c r="J676" s="149">
        <v>1300</v>
      </c>
      <c r="K676" s="149">
        <v>6000</v>
      </c>
      <c r="L676" s="153" t="s">
        <v>131</v>
      </c>
      <c r="M676" s="146"/>
      <c r="N676" s="154">
        <v>5.5</v>
      </c>
      <c r="O676" s="148" t="s">
        <v>232</v>
      </c>
      <c r="P676" s="128">
        <f>IFERROR(VLOOKUP(L676,NiceHash!$S$3:$W$33,4,FALSE)*N676,0)</f>
        <v>0.22649056650000002</v>
      </c>
      <c r="Q676" s="121"/>
      <c r="R676" s="120"/>
      <c r="S676" s="128">
        <f>IFERROR(VLOOKUP(M676,NiceHash!$S$3:$W$33,4,FALSE)*Q676,0)</f>
        <v>0</v>
      </c>
      <c r="T676" s="132">
        <f t="shared" si="10"/>
        <v>0.22649056650000002</v>
      </c>
      <c r="U676" s="124"/>
      <c r="V676" s="136"/>
      <c r="X676" s="138"/>
      <c r="Y676" s="138" t="s">
        <v>739</v>
      </c>
      <c r="Z676" s="138" t="s">
        <v>740</v>
      </c>
    </row>
    <row r="677" spans="1:26" x14ac:dyDescent="0.25">
      <c r="A677" s="146" t="s">
        <v>284</v>
      </c>
      <c r="B677" s="147" t="s">
        <v>311</v>
      </c>
      <c r="C677" s="146" t="s">
        <v>657</v>
      </c>
      <c r="D677" s="147" t="s">
        <v>658</v>
      </c>
      <c r="E677" s="148" t="s">
        <v>668</v>
      </c>
      <c r="F677" s="148" t="s">
        <v>183</v>
      </c>
      <c r="G677" s="147" t="s">
        <v>555</v>
      </c>
      <c r="H677" s="147"/>
      <c r="I677" s="148"/>
      <c r="J677" s="149">
        <v>1404</v>
      </c>
      <c r="K677" s="149">
        <v>3004</v>
      </c>
      <c r="L677" s="147" t="s">
        <v>16</v>
      </c>
      <c r="M677" s="146"/>
      <c r="N677" s="152">
        <v>686</v>
      </c>
      <c r="O677" s="148" t="s">
        <v>223</v>
      </c>
      <c r="P677" s="128">
        <f>IFERROR(VLOOKUP(L677,NiceHash!$S$3:$W$33,4,FALSE)*N677,0)</f>
        <v>0.64641618858599992</v>
      </c>
      <c r="Q677" s="121"/>
      <c r="R677" s="120"/>
      <c r="S677" s="128">
        <f>IFERROR(VLOOKUP(M677,NiceHash!$S$3:$W$33,4,FALSE)*Q677,0)</f>
        <v>0</v>
      </c>
      <c r="T677" s="132">
        <f t="shared" si="10"/>
        <v>0.64641618858599992</v>
      </c>
      <c r="U677" s="124"/>
      <c r="V677" s="136"/>
      <c r="X677" s="138"/>
      <c r="Y677" s="138" t="s">
        <v>353</v>
      </c>
      <c r="Z677" s="138" t="s">
        <v>738</v>
      </c>
    </row>
    <row r="678" spans="1:26" x14ac:dyDescent="0.25">
      <c r="A678" s="146" t="s">
        <v>284</v>
      </c>
      <c r="B678" s="147" t="s">
        <v>297</v>
      </c>
      <c r="C678" s="146" t="s">
        <v>657</v>
      </c>
      <c r="D678" s="147" t="s">
        <v>658</v>
      </c>
      <c r="E678" s="148" t="s">
        <v>668</v>
      </c>
      <c r="F678" s="148" t="s">
        <v>183</v>
      </c>
      <c r="G678" s="147" t="s">
        <v>422</v>
      </c>
      <c r="H678" s="147"/>
      <c r="I678" s="148" t="s">
        <v>150</v>
      </c>
      <c r="J678" s="149">
        <v>1140</v>
      </c>
      <c r="K678" s="149">
        <v>7010</v>
      </c>
      <c r="L678" s="147" t="s">
        <v>289</v>
      </c>
      <c r="M678" s="146"/>
      <c r="N678" s="150">
        <v>1.32</v>
      </c>
      <c r="O678" s="148" t="s">
        <v>115</v>
      </c>
      <c r="P678" s="128">
        <f>IFERROR(VLOOKUP(L678,NiceHash!$S$3:$W$33,4,FALSE)*N678,0)</f>
        <v>7.9937846999999992E-2</v>
      </c>
      <c r="Q678" s="121"/>
      <c r="R678" s="120"/>
      <c r="S678" s="128">
        <f>IFERROR(VLOOKUP(M678,NiceHash!$S$3:$W$33,4,FALSE)*Q678,0)</f>
        <v>0</v>
      </c>
      <c r="T678" s="132">
        <f t="shared" si="10"/>
        <v>7.9937846999999992E-2</v>
      </c>
      <c r="U678" s="124"/>
      <c r="V678" s="136"/>
      <c r="X678" s="138"/>
      <c r="Y678" s="138" t="s">
        <v>312</v>
      </c>
      <c r="Z678" s="138">
        <v>353.9</v>
      </c>
    </row>
    <row r="679" spans="1:26" x14ac:dyDescent="0.25">
      <c r="A679" s="146" t="s">
        <v>284</v>
      </c>
      <c r="B679" s="147" t="s">
        <v>297</v>
      </c>
      <c r="C679" s="146" t="s">
        <v>657</v>
      </c>
      <c r="D679" s="147" t="s">
        <v>658</v>
      </c>
      <c r="E679" s="148" t="s">
        <v>668</v>
      </c>
      <c r="F679" s="148" t="s">
        <v>183</v>
      </c>
      <c r="G679" s="147" t="s">
        <v>422</v>
      </c>
      <c r="H679" s="147"/>
      <c r="I679" s="148" t="s">
        <v>150</v>
      </c>
      <c r="J679" s="149">
        <v>1279</v>
      </c>
      <c r="K679" s="149">
        <v>1250</v>
      </c>
      <c r="L679" s="153" t="s">
        <v>131</v>
      </c>
      <c r="M679" s="146"/>
      <c r="N679" s="154">
        <v>18.399999999999999</v>
      </c>
      <c r="O679" s="148" t="s">
        <v>232</v>
      </c>
      <c r="P679" s="128">
        <f>IFERROR(VLOOKUP(L679,NiceHash!$S$3:$W$33,4,FALSE)*N679,0)</f>
        <v>0.75771389519999999</v>
      </c>
      <c r="Q679" s="121"/>
      <c r="R679" s="120"/>
      <c r="S679" s="128">
        <f>IFERROR(VLOOKUP(M679,NiceHash!$S$3:$W$33,4,FALSE)*Q679,0)</f>
        <v>0</v>
      </c>
      <c r="T679" s="132">
        <f t="shared" si="10"/>
        <v>0.75771389519999999</v>
      </c>
      <c r="U679" s="124"/>
      <c r="V679" s="136"/>
      <c r="X679" s="138"/>
      <c r="Y679" s="138" t="s">
        <v>312</v>
      </c>
      <c r="Z679" s="138">
        <v>364.72</v>
      </c>
    </row>
    <row r="680" spans="1:26" x14ac:dyDescent="0.25">
      <c r="A680" s="146" t="s">
        <v>284</v>
      </c>
      <c r="B680" s="147" t="s">
        <v>741</v>
      </c>
      <c r="C680" s="146" t="s">
        <v>657</v>
      </c>
      <c r="D680" s="147" t="s">
        <v>658</v>
      </c>
      <c r="E680" s="148" t="s">
        <v>668</v>
      </c>
      <c r="F680" s="148" t="s">
        <v>183</v>
      </c>
      <c r="G680" s="147" t="s">
        <v>742</v>
      </c>
      <c r="H680" s="147"/>
      <c r="I680" s="148"/>
      <c r="J680" s="149">
        <v>1544</v>
      </c>
      <c r="K680" s="149">
        <v>8120</v>
      </c>
      <c r="L680" s="153" t="s">
        <v>131</v>
      </c>
      <c r="M680" s="146"/>
      <c r="N680" s="154">
        <v>17.8</v>
      </c>
      <c r="O680" s="148" t="s">
        <v>232</v>
      </c>
      <c r="P680" s="128">
        <f>IFERROR(VLOOKUP(L680,NiceHash!$S$3:$W$33,4,FALSE)*N680,0)</f>
        <v>0.73300583340000003</v>
      </c>
      <c r="Q680" s="121"/>
      <c r="R680" s="120"/>
      <c r="S680" s="128">
        <f>IFERROR(VLOOKUP(M680,NiceHash!$S$3:$W$33,4,FALSE)*Q680,0)</f>
        <v>0</v>
      </c>
      <c r="T680" s="132">
        <f t="shared" si="10"/>
        <v>0.73300583340000003</v>
      </c>
      <c r="U680" s="124"/>
      <c r="V680" s="136"/>
      <c r="X680" s="138"/>
      <c r="Y680" s="138" t="s">
        <v>353</v>
      </c>
      <c r="Z680" s="138" t="s">
        <v>723</v>
      </c>
    </row>
    <row r="681" spans="1:26" x14ac:dyDescent="0.25">
      <c r="A681" s="146" t="s">
        <v>284</v>
      </c>
      <c r="B681" s="147" t="s">
        <v>680</v>
      </c>
      <c r="C681" s="146" t="s">
        <v>657</v>
      </c>
      <c r="D681" s="147" t="s">
        <v>658</v>
      </c>
      <c r="E681" s="148" t="s">
        <v>668</v>
      </c>
      <c r="F681" s="148" t="s">
        <v>183</v>
      </c>
      <c r="G681" s="147" t="s">
        <v>743</v>
      </c>
      <c r="H681" s="147"/>
      <c r="I681" s="148"/>
      <c r="J681" s="149">
        <v>1100</v>
      </c>
      <c r="K681" s="149">
        <v>1950</v>
      </c>
      <c r="L681" s="153" t="s">
        <v>131</v>
      </c>
      <c r="M681" s="146"/>
      <c r="N681" s="154">
        <v>18.5</v>
      </c>
      <c r="O681" s="148" t="s">
        <v>232</v>
      </c>
      <c r="P681" s="128">
        <f>IFERROR(VLOOKUP(L681,NiceHash!$S$3:$W$33,4,FALSE)*N681,0)</f>
        <v>0.76183190550000002</v>
      </c>
      <c r="Q681" s="121"/>
      <c r="R681" s="120"/>
      <c r="S681" s="128">
        <f>IFERROR(VLOOKUP(M681,NiceHash!$S$3:$W$33,4,FALSE)*Q681,0)</f>
        <v>0</v>
      </c>
      <c r="T681" s="132">
        <f t="shared" si="10"/>
        <v>0.76183190550000002</v>
      </c>
      <c r="U681" s="124"/>
      <c r="V681" s="136"/>
      <c r="X681" s="138"/>
      <c r="Y681" s="138" t="s">
        <v>327</v>
      </c>
      <c r="Z681" s="138">
        <v>361.75</v>
      </c>
    </row>
    <row r="682" spans="1:26" x14ac:dyDescent="0.25">
      <c r="A682" s="146" t="s">
        <v>284</v>
      </c>
      <c r="B682" s="147" t="s">
        <v>680</v>
      </c>
      <c r="C682" s="146" t="s">
        <v>657</v>
      </c>
      <c r="D682" s="147" t="s">
        <v>658</v>
      </c>
      <c r="E682" s="148" t="s">
        <v>668</v>
      </c>
      <c r="F682" s="148" t="s">
        <v>183</v>
      </c>
      <c r="G682" s="147" t="s">
        <v>743</v>
      </c>
      <c r="H682" s="147"/>
      <c r="I682" s="148"/>
      <c r="J682" s="149">
        <v>1247</v>
      </c>
      <c r="K682" s="149">
        <v>1778</v>
      </c>
      <c r="L682" s="147" t="s">
        <v>16</v>
      </c>
      <c r="M682" s="146"/>
      <c r="N682" s="152">
        <v>646</v>
      </c>
      <c r="O682" s="148" t="s">
        <v>223</v>
      </c>
      <c r="P682" s="128">
        <f>IFERROR(VLOOKUP(L682,NiceHash!$S$3:$W$33,4,FALSE)*N682,0)</f>
        <v>0.60872428254599997</v>
      </c>
      <c r="Q682" s="121"/>
      <c r="R682" s="120"/>
      <c r="S682" s="128">
        <f>IFERROR(VLOOKUP(M682,NiceHash!$S$3:$W$33,4,FALSE)*Q682,0)</f>
        <v>0</v>
      </c>
      <c r="T682" s="132">
        <f t="shared" si="10"/>
        <v>0.60872428254599997</v>
      </c>
      <c r="U682" s="124"/>
      <c r="V682" s="136"/>
      <c r="X682" s="138"/>
      <c r="Y682" s="138" t="s">
        <v>744</v>
      </c>
      <c r="Z682" s="138">
        <v>361.43</v>
      </c>
    </row>
    <row r="683" spans="1:26" x14ac:dyDescent="0.25">
      <c r="A683" s="146" t="s">
        <v>284</v>
      </c>
      <c r="B683" s="147" t="s">
        <v>311</v>
      </c>
      <c r="C683" s="146" t="s">
        <v>657</v>
      </c>
      <c r="D683" s="147" t="s">
        <v>658</v>
      </c>
      <c r="E683" s="148" t="s">
        <v>668</v>
      </c>
      <c r="F683" s="148" t="s">
        <v>183</v>
      </c>
      <c r="G683" s="147" t="s">
        <v>745</v>
      </c>
      <c r="H683" s="147"/>
      <c r="I683" s="148"/>
      <c r="J683" s="149">
        <v>1500</v>
      </c>
      <c r="K683" s="149">
        <v>3004</v>
      </c>
      <c r="L683" s="147" t="s">
        <v>289</v>
      </c>
      <c r="M683" s="146"/>
      <c r="N683" s="150">
        <v>1.7</v>
      </c>
      <c r="O683" s="148" t="s">
        <v>115</v>
      </c>
      <c r="P683" s="128">
        <f>IFERROR(VLOOKUP(L683,NiceHash!$S$3:$W$33,4,FALSE)*N683,0)</f>
        <v>0.10295025749999999</v>
      </c>
      <c r="Q683" s="121"/>
      <c r="R683" s="120"/>
      <c r="S683" s="128">
        <f>IFERROR(VLOOKUP(M683,NiceHash!$S$3:$W$33,4,FALSE)*Q683,0)</f>
        <v>0</v>
      </c>
      <c r="T683" s="132">
        <f t="shared" si="10"/>
        <v>0.10295025749999999</v>
      </c>
      <c r="U683" s="124"/>
      <c r="V683" s="136"/>
      <c r="X683" s="138"/>
      <c r="Y683" s="138" t="s">
        <v>303</v>
      </c>
      <c r="Z683" s="138" t="s">
        <v>746</v>
      </c>
    </row>
    <row r="684" spans="1:26" x14ac:dyDescent="0.25">
      <c r="A684" s="146" t="s">
        <v>284</v>
      </c>
      <c r="B684" s="147" t="s">
        <v>747</v>
      </c>
      <c r="C684" s="146" t="s">
        <v>657</v>
      </c>
      <c r="D684" s="147" t="s">
        <v>658</v>
      </c>
      <c r="E684" s="148" t="s">
        <v>668</v>
      </c>
      <c r="F684" s="148" t="s">
        <v>183</v>
      </c>
      <c r="G684" s="147" t="s">
        <v>729</v>
      </c>
      <c r="H684" s="147"/>
      <c r="I684" s="148"/>
      <c r="J684" s="149">
        <v>1190</v>
      </c>
      <c r="K684" s="149">
        <v>3505</v>
      </c>
      <c r="L684" s="153" t="s">
        <v>131</v>
      </c>
      <c r="M684" s="146"/>
      <c r="N684" s="154">
        <v>18</v>
      </c>
      <c r="O684" s="148" t="s">
        <v>232</v>
      </c>
      <c r="P684" s="128">
        <f>IFERROR(VLOOKUP(L684,NiceHash!$S$3:$W$33,4,FALSE)*N684,0)</f>
        <v>0.74124185400000009</v>
      </c>
      <c r="Q684" s="121"/>
      <c r="R684" s="120"/>
      <c r="S684" s="128">
        <f>IFERROR(VLOOKUP(M684,NiceHash!$S$3:$W$33,4,FALSE)*Q684,0)</f>
        <v>0</v>
      </c>
      <c r="T684" s="132">
        <f t="shared" si="10"/>
        <v>0.74124185400000009</v>
      </c>
      <c r="U684" s="124"/>
      <c r="V684" s="136"/>
      <c r="X684" s="138"/>
      <c r="Y684" s="138" t="s">
        <v>394</v>
      </c>
      <c r="Z684" s="138" t="s">
        <v>748</v>
      </c>
    </row>
    <row r="685" spans="1:26" x14ac:dyDescent="0.25">
      <c r="A685" s="146" t="s">
        <v>284</v>
      </c>
      <c r="B685" s="147" t="s">
        <v>675</v>
      </c>
      <c r="C685" s="146" t="s">
        <v>657</v>
      </c>
      <c r="D685" s="147" t="s">
        <v>658</v>
      </c>
      <c r="E685" s="148" t="s">
        <v>668</v>
      </c>
      <c r="F685" s="148" t="s">
        <v>183</v>
      </c>
      <c r="G685" s="147" t="s">
        <v>749</v>
      </c>
      <c r="H685" s="147"/>
      <c r="I685" s="148"/>
      <c r="J685" s="149">
        <v>1417</v>
      </c>
      <c r="K685" s="149">
        <v>3004</v>
      </c>
      <c r="L685" s="153" t="s">
        <v>131</v>
      </c>
      <c r="M685" s="146"/>
      <c r="N685" s="154">
        <v>17.5</v>
      </c>
      <c r="O685" s="148" t="s">
        <v>232</v>
      </c>
      <c r="P685" s="128">
        <f>IFERROR(VLOOKUP(L685,NiceHash!$S$3:$W$33,4,FALSE)*N685,0)</f>
        <v>0.72065180250000005</v>
      </c>
      <c r="Q685" s="121"/>
      <c r="R685" s="120"/>
      <c r="S685" s="128">
        <f>IFERROR(VLOOKUP(M685,NiceHash!$S$3:$W$33,4,FALSE)*Q685,0)</f>
        <v>0</v>
      </c>
      <c r="T685" s="132">
        <f t="shared" si="10"/>
        <v>0.72065180250000005</v>
      </c>
      <c r="U685" s="124"/>
      <c r="V685" s="136"/>
      <c r="X685" s="138"/>
      <c r="Y685" s="138" t="s">
        <v>631</v>
      </c>
      <c r="Z685" s="138">
        <v>361.75</v>
      </c>
    </row>
    <row r="686" spans="1:26" x14ac:dyDescent="0.25">
      <c r="A686" s="146" t="s">
        <v>284</v>
      </c>
      <c r="B686" s="147" t="s">
        <v>675</v>
      </c>
      <c r="C686" s="146" t="s">
        <v>657</v>
      </c>
      <c r="D686" s="147" t="s">
        <v>658</v>
      </c>
      <c r="E686" s="148" t="s">
        <v>668</v>
      </c>
      <c r="F686" s="148" t="s">
        <v>183</v>
      </c>
      <c r="G686" s="147" t="s">
        <v>750</v>
      </c>
      <c r="H686" s="147"/>
      <c r="I686" s="148"/>
      <c r="J686" s="149">
        <v>1417</v>
      </c>
      <c r="K686" s="149">
        <v>3700</v>
      </c>
      <c r="L686" s="153" t="s">
        <v>131</v>
      </c>
      <c r="M686" s="146"/>
      <c r="N686" s="154">
        <v>21.5</v>
      </c>
      <c r="O686" s="148" t="s">
        <v>232</v>
      </c>
      <c r="P686" s="128">
        <f>IFERROR(VLOOKUP(L686,NiceHash!$S$3:$W$33,4,FALSE)*N686,0)</f>
        <v>0.88537221450000003</v>
      </c>
      <c r="Q686" s="121"/>
      <c r="R686" s="120"/>
      <c r="S686" s="128">
        <f>IFERROR(VLOOKUP(M686,NiceHash!$S$3:$W$33,4,FALSE)*Q686,0)</f>
        <v>0</v>
      </c>
      <c r="T686" s="132">
        <f t="shared" si="10"/>
        <v>0.88537221450000003</v>
      </c>
      <c r="U686" s="124"/>
      <c r="V686" s="136"/>
      <c r="X686" s="138"/>
      <c r="Y686" s="138" t="s">
        <v>425</v>
      </c>
      <c r="Z686" s="138">
        <v>364.51</v>
      </c>
    </row>
    <row r="687" spans="1:26" x14ac:dyDescent="0.25">
      <c r="A687" s="146" t="s">
        <v>284</v>
      </c>
      <c r="B687" s="147" t="s">
        <v>673</v>
      </c>
      <c r="C687" s="146" t="s">
        <v>657</v>
      </c>
      <c r="D687" s="147" t="s">
        <v>658</v>
      </c>
      <c r="E687" s="148" t="s">
        <v>668</v>
      </c>
      <c r="F687" s="148" t="s">
        <v>183</v>
      </c>
      <c r="G687" s="147" t="s">
        <v>751</v>
      </c>
      <c r="H687" s="147"/>
      <c r="I687" s="148" t="s">
        <v>150</v>
      </c>
      <c r="J687" s="149">
        <v>1404</v>
      </c>
      <c r="K687" s="149">
        <v>1502</v>
      </c>
      <c r="L687" s="153" t="s">
        <v>131</v>
      </c>
      <c r="M687" s="146"/>
      <c r="N687" s="154">
        <v>15.02</v>
      </c>
      <c r="O687" s="148" t="s">
        <v>232</v>
      </c>
      <c r="P687" s="128">
        <f>IFERROR(VLOOKUP(L687,NiceHash!$S$3:$W$33,4,FALSE)*N687,0)</f>
        <v>0.61852514706000006</v>
      </c>
      <c r="Q687" s="121"/>
      <c r="R687" s="120"/>
      <c r="S687" s="128">
        <f>IFERROR(VLOOKUP(M687,NiceHash!$S$3:$W$33,4,FALSE)*Q687,0)</f>
        <v>0</v>
      </c>
      <c r="T687" s="132">
        <f t="shared" si="10"/>
        <v>0.61852514706000006</v>
      </c>
      <c r="U687" s="124"/>
      <c r="V687" s="136"/>
      <c r="X687" s="138"/>
      <c r="Y687" s="138" t="s">
        <v>300</v>
      </c>
      <c r="Z687" s="138">
        <v>368.39</v>
      </c>
    </row>
    <row r="688" spans="1:26" x14ac:dyDescent="0.25">
      <c r="A688" s="146" t="s">
        <v>284</v>
      </c>
      <c r="B688" s="147" t="s">
        <v>675</v>
      </c>
      <c r="C688" s="146" t="s">
        <v>657</v>
      </c>
      <c r="D688" s="147" t="s">
        <v>658</v>
      </c>
      <c r="E688" s="148" t="s">
        <v>668</v>
      </c>
      <c r="F688" s="148" t="s">
        <v>183</v>
      </c>
      <c r="G688" s="147" t="s">
        <v>752</v>
      </c>
      <c r="H688" s="147"/>
      <c r="I688" s="148"/>
      <c r="J688" s="149">
        <v>1430</v>
      </c>
      <c r="K688" s="149">
        <v>3500</v>
      </c>
      <c r="L688" s="147" t="s">
        <v>16</v>
      </c>
      <c r="M688" s="146"/>
      <c r="N688" s="152">
        <v>650</v>
      </c>
      <c r="O688" s="148" t="s">
        <v>223</v>
      </c>
      <c r="P688" s="128">
        <f>IFERROR(VLOOKUP(L688,NiceHash!$S$3:$W$33,4,FALSE)*N688,0)</f>
        <v>0.61249347314999991</v>
      </c>
      <c r="Q688" s="121"/>
      <c r="R688" s="120"/>
      <c r="S688" s="128">
        <f>IFERROR(VLOOKUP(M688,NiceHash!$S$3:$W$33,4,FALSE)*Q688,0)</f>
        <v>0</v>
      </c>
      <c r="T688" s="132">
        <f t="shared" si="10"/>
        <v>0.61249347314999991</v>
      </c>
      <c r="U688" s="124"/>
      <c r="V688" s="136"/>
      <c r="X688" s="138"/>
      <c r="Y688" s="138" t="s">
        <v>425</v>
      </c>
      <c r="Z688" s="138">
        <v>364.51</v>
      </c>
    </row>
    <row r="689" spans="1:26" x14ac:dyDescent="0.25">
      <c r="A689" s="146" t="s">
        <v>284</v>
      </c>
      <c r="B689" s="147" t="s">
        <v>344</v>
      </c>
      <c r="C689" s="146" t="s">
        <v>657</v>
      </c>
      <c r="D689" s="147" t="s">
        <v>658</v>
      </c>
      <c r="E689" s="148" t="s">
        <v>668</v>
      </c>
      <c r="F689" s="148" t="s">
        <v>183</v>
      </c>
      <c r="G689" s="147" t="s">
        <v>429</v>
      </c>
      <c r="H689" s="147"/>
      <c r="I689" s="148"/>
      <c r="J689" s="149">
        <v>1253</v>
      </c>
      <c r="K689" s="149">
        <v>1753</v>
      </c>
      <c r="L689" s="153" t="s">
        <v>131</v>
      </c>
      <c r="M689" s="146"/>
      <c r="N689" s="154">
        <v>17.899999999999999</v>
      </c>
      <c r="O689" s="148" t="s">
        <v>232</v>
      </c>
      <c r="P689" s="128">
        <f>IFERROR(VLOOKUP(L689,NiceHash!$S$3:$W$33,4,FALSE)*N689,0)</f>
        <v>0.73712384369999995</v>
      </c>
      <c r="Q689" s="121"/>
      <c r="R689" s="120"/>
      <c r="S689" s="128">
        <f>IFERROR(VLOOKUP(M689,NiceHash!$S$3:$W$33,4,FALSE)*Q689,0)</f>
        <v>0</v>
      </c>
      <c r="T689" s="132">
        <f t="shared" si="10"/>
        <v>0.73712384369999995</v>
      </c>
      <c r="U689" s="124"/>
      <c r="V689" s="136"/>
      <c r="X689" s="138"/>
      <c r="Y689" s="138" t="s">
        <v>327</v>
      </c>
      <c r="Z689" s="138">
        <v>365.19</v>
      </c>
    </row>
    <row r="690" spans="1:26" x14ac:dyDescent="0.25">
      <c r="A690" s="146" t="s">
        <v>284</v>
      </c>
      <c r="B690" s="147" t="s">
        <v>344</v>
      </c>
      <c r="C690" s="146" t="s">
        <v>657</v>
      </c>
      <c r="D690" s="147" t="s">
        <v>658</v>
      </c>
      <c r="E690" s="148" t="s">
        <v>668</v>
      </c>
      <c r="F690" s="148" t="s">
        <v>183</v>
      </c>
      <c r="G690" s="147" t="s">
        <v>429</v>
      </c>
      <c r="H690" s="147"/>
      <c r="I690" s="148"/>
      <c r="J690" s="149">
        <v>1400</v>
      </c>
      <c r="K690" s="149">
        <v>2000</v>
      </c>
      <c r="L690" s="153" t="s">
        <v>131</v>
      </c>
      <c r="M690" s="146"/>
      <c r="N690" s="154">
        <v>22</v>
      </c>
      <c r="O690" s="148" t="s">
        <v>232</v>
      </c>
      <c r="P690" s="128">
        <f>IFERROR(VLOOKUP(L690,NiceHash!$S$3:$W$33,4,FALSE)*N690,0)</f>
        <v>0.90596226600000007</v>
      </c>
      <c r="Q690" s="121"/>
      <c r="R690" s="120"/>
      <c r="S690" s="128">
        <f>IFERROR(VLOOKUP(M690,NiceHash!$S$3:$W$33,4,FALSE)*Q690,0)</f>
        <v>0</v>
      </c>
      <c r="T690" s="132">
        <f t="shared" si="10"/>
        <v>0.90596226600000007</v>
      </c>
      <c r="U690" s="124"/>
      <c r="V690" s="136"/>
      <c r="X690" s="138"/>
      <c r="Y690" s="138" t="s">
        <v>327</v>
      </c>
      <c r="Z690" s="138">
        <v>361.43</v>
      </c>
    </row>
    <row r="691" spans="1:26" x14ac:dyDescent="0.25">
      <c r="A691" s="146" t="s">
        <v>284</v>
      </c>
      <c r="B691" s="147" t="s">
        <v>344</v>
      </c>
      <c r="C691" s="146" t="s">
        <v>657</v>
      </c>
      <c r="D691" s="147" t="s">
        <v>658</v>
      </c>
      <c r="E691" s="148" t="s">
        <v>668</v>
      </c>
      <c r="F691" s="148" t="s">
        <v>183</v>
      </c>
      <c r="G691" s="147" t="s">
        <v>429</v>
      </c>
      <c r="H691" s="147"/>
      <c r="I691" s="148"/>
      <c r="J691" s="149">
        <v>1400</v>
      </c>
      <c r="K691" s="149">
        <v>2000</v>
      </c>
      <c r="L691" s="153" t="s">
        <v>131</v>
      </c>
      <c r="M691" s="146"/>
      <c r="N691" s="154">
        <v>18.899999999999999</v>
      </c>
      <c r="O691" s="148" t="s">
        <v>232</v>
      </c>
      <c r="P691" s="128">
        <f>IFERROR(VLOOKUP(L691,NiceHash!$S$3:$W$33,4,FALSE)*N691,0)</f>
        <v>0.77830394670000003</v>
      </c>
      <c r="Q691" s="121"/>
      <c r="R691" s="120"/>
      <c r="S691" s="128">
        <f>IFERROR(VLOOKUP(M691,NiceHash!$S$3:$W$33,4,FALSE)*Q691,0)</f>
        <v>0</v>
      </c>
      <c r="T691" s="132">
        <f t="shared" si="10"/>
        <v>0.77830394670000003</v>
      </c>
      <c r="U691" s="124"/>
      <c r="V691" s="136"/>
      <c r="X691" s="138"/>
      <c r="Y691" s="138" t="s">
        <v>312</v>
      </c>
      <c r="Z691" s="138">
        <v>364.72</v>
      </c>
    </row>
    <row r="692" spans="1:26" x14ac:dyDescent="0.25">
      <c r="A692" s="146" t="s">
        <v>284</v>
      </c>
      <c r="B692" s="147" t="s">
        <v>311</v>
      </c>
      <c r="C692" s="146" t="s">
        <v>657</v>
      </c>
      <c r="D692" s="147" t="s">
        <v>658</v>
      </c>
      <c r="E692" s="148" t="s">
        <v>668</v>
      </c>
      <c r="F692" s="148" t="s">
        <v>183</v>
      </c>
      <c r="G692" s="147" t="s">
        <v>753</v>
      </c>
      <c r="H692" s="147"/>
      <c r="I692" s="148"/>
      <c r="J692" s="149">
        <v>1418</v>
      </c>
      <c r="K692" s="149">
        <v>3506</v>
      </c>
      <c r="L692" s="153" t="s">
        <v>131</v>
      </c>
      <c r="M692" s="146"/>
      <c r="N692" s="154">
        <v>23</v>
      </c>
      <c r="O692" s="148" t="s">
        <v>232</v>
      </c>
      <c r="P692" s="128">
        <f>IFERROR(VLOOKUP(L692,NiceHash!$S$3:$W$33,4,FALSE)*N692,0)</f>
        <v>0.94714236900000004</v>
      </c>
      <c r="Q692" s="121"/>
      <c r="R692" s="120"/>
      <c r="S692" s="128">
        <f>IFERROR(VLOOKUP(M692,NiceHash!$S$3:$W$33,4,FALSE)*Q692,0)</f>
        <v>0</v>
      </c>
      <c r="T692" s="132">
        <f t="shared" si="10"/>
        <v>0.94714236900000004</v>
      </c>
      <c r="U692" s="124"/>
      <c r="V692" s="136"/>
      <c r="X692" s="138"/>
      <c r="Y692" s="138" t="s">
        <v>312</v>
      </c>
      <c r="Z692" s="138">
        <v>347.88</v>
      </c>
    </row>
    <row r="693" spans="1:26" x14ac:dyDescent="0.25">
      <c r="A693" s="146" t="s">
        <v>284</v>
      </c>
      <c r="B693" s="147" t="s">
        <v>311</v>
      </c>
      <c r="C693" s="146" t="s">
        <v>657</v>
      </c>
      <c r="D693" s="147" t="s">
        <v>658</v>
      </c>
      <c r="E693" s="148" t="s">
        <v>668</v>
      </c>
      <c r="F693" s="148" t="s">
        <v>183</v>
      </c>
      <c r="G693" s="147" t="s">
        <v>754</v>
      </c>
      <c r="H693" s="147"/>
      <c r="I693" s="148"/>
      <c r="J693" s="149">
        <v>1500</v>
      </c>
      <c r="K693" s="149">
        <v>3500</v>
      </c>
      <c r="L693" s="153" t="s">
        <v>131</v>
      </c>
      <c r="M693" s="146"/>
      <c r="N693" s="154">
        <v>18.5</v>
      </c>
      <c r="O693" s="148" t="s">
        <v>232</v>
      </c>
      <c r="P693" s="128">
        <f>IFERROR(VLOOKUP(L693,NiceHash!$S$3:$W$33,4,FALSE)*N693,0)</f>
        <v>0.76183190550000002</v>
      </c>
      <c r="Q693" s="121"/>
      <c r="R693" s="120"/>
      <c r="S693" s="128">
        <f>IFERROR(VLOOKUP(M693,NiceHash!$S$3:$W$33,4,FALSE)*Q693,0)</f>
        <v>0</v>
      </c>
      <c r="T693" s="132">
        <f t="shared" si="10"/>
        <v>0.76183190550000002</v>
      </c>
      <c r="U693" s="124"/>
      <c r="V693" s="136"/>
      <c r="X693" s="138"/>
      <c r="Y693" s="138" t="s">
        <v>312</v>
      </c>
      <c r="Z693" s="138" t="s">
        <v>755</v>
      </c>
    </row>
    <row r="694" spans="1:26" x14ac:dyDescent="0.25">
      <c r="A694" s="146" t="s">
        <v>284</v>
      </c>
      <c r="B694" s="147" t="s">
        <v>297</v>
      </c>
      <c r="C694" s="146" t="s">
        <v>657</v>
      </c>
      <c r="D694" s="147" t="s">
        <v>658</v>
      </c>
      <c r="E694" s="148" t="s">
        <v>668</v>
      </c>
      <c r="F694" s="148" t="s">
        <v>183</v>
      </c>
      <c r="G694" s="147"/>
      <c r="H694" s="147"/>
      <c r="I694" s="148"/>
      <c r="J694" s="149">
        <v>1490</v>
      </c>
      <c r="K694" s="149">
        <v>3005</v>
      </c>
      <c r="L694" s="147" t="s">
        <v>289</v>
      </c>
      <c r="M694" s="146"/>
      <c r="N694" s="150">
        <v>1.5</v>
      </c>
      <c r="O694" s="148" t="s">
        <v>115</v>
      </c>
      <c r="P694" s="128">
        <f>IFERROR(VLOOKUP(L694,NiceHash!$S$3:$W$33,4,FALSE)*N694,0)</f>
        <v>9.0838462499999995E-2</v>
      </c>
      <c r="Q694" s="121"/>
      <c r="R694" s="120"/>
      <c r="S694" s="128">
        <f>IFERROR(VLOOKUP(M694,NiceHash!$S$3:$W$33,4,FALSE)*Q694,0)</f>
        <v>0</v>
      </c>
      <c r="T694" s="132">
        <f t="shared" si="10"/>
        <v>9.0838462499999995E-2</v>
      </c>
      <c r="U694" s="124"/>
      <c r="V694" s="136"/>
      <c r="X694" s="138"/>
      <c r="Y694" s="138" t="s">
        <v>303</v>
      </c>
      <c r="Z694" s="138">
        <v>353.9</v>
      </c>
    </row>
    <row r="695" spans="1:26" x14ac:dyDescent="0.25">
      <c r="A695" s="146" t="s">
        <v>284</v>
      </c>
      <c r="B695" s="147" t="s">
        <v>656</v>
      </c>
      <c r="C695" s="146" t="s">
        <v>657</v>
      </c>
      <c r="D695" s="147" t="s">
        <v>658</v>
      </c>
      <c r="E695" s="148" t="s">
        <v>668</v>
      </c>
      <c r="F695" s="148" t="s">
        <v>183</v>
      </c>
      <c r="G695" s="147"/>
      <c r="H695" s="147"/>
      <c r="I695" s="148"/>
      <c r="J695" s="149">
        <v>1500</v>
      </c>
      <c r="K695" s="149">
        <v>3000</v>
      </c>
      <c r="L695" s="147" t="s">
        <v>289</v>
      </c>
      <c r="M695" s="146"/>
      <c r="N695" s="150">
        <v>1.325</v>
      </c>
      <c r="O695" s="148" t="s">
        <v>115</v>
      </c>
      <c r="P695" s="128">
        <f>IFERROR(VLOOKUP(L695,NiceHash!$S$3:$W$33,4,FALSE)*N695,0)</f>
        <v>8.0240641874999991E-2</v>
      </c>
      <c r="Q695" s="121"/>
      <c r="R695" s="120"/>
      <c r="S695" s="128">
        <f>IFERROR(VLOOKUP(M695,NiceHash!$S$3:$W$33,4,FALSE)*Q695,0)</f>
        <v>0</v>
      </c>
      <c r="T695" s="132">
        <f t="shared" si="10"/>
        <v>8.0240641874999991E-2</v>
      </c>
      <c r="U695" s="124"/>
      <c r="V695" s="136"/>
      <c r="X695" s="138"/>
      <c r="Y695" s="138" t="s">
        <v>612</v>
      </c>
      <c r="Z695" s="138">
        <v>361.75</v>
      </c>
    </row>
    <row r="696" spans="1:26" x14ac:dyDescent="0.25">
      <c r="A696" s="146" t="s">
        <v>284</v>
      </c>
      <c r="B696" s="147" t="s">
        <v>675</v>
      </c>
      <c r="C696" s="146" t="s">
        <v>657</v>
      </c>
      <c r="D696" s="147" t="s">
        <v>658</v>
      </c>
      <c r="E696" s="148" t="s">
        <v>668</v>
      </c>
      <c r="F696" s="148" t="s">
        <v>183</v>
      </c>
      <c r="G696" s="147"/>
      <c r="H696" s="147"/>
      <c r="I696" s="148"/>
      <c r="J696" s="149">
        <v>1354</v>
      </c>
      <c r="K696" s="149">
        <v>3004</v>
      </c>
      <c r="L696" s="153" t="s">
        <v>131</v>
      </c>
      <c r="M696" s="146"/>
      <c r="N696" s="154">
        <v>17.5</v>
      </c>
      <c r="O696" s="148" t="s">
        <v>232</v>
      </c>
      <c r="P696" s="128">
        <f>IFERROR(VLOOKUP(L696,NiceHash!$S$3:$W$33,4,FALSE)*N696,0)</f>
        <v>0.72065180250000005</v>
      </c>
      <c r="Q696" s="121"/>
      <c r="R696" s="120"/>
      <c r="S696" s="128">
        <f>IFERROR(VLOOKUP(M696,NiceHash!$S$3:$W$33,4,FALSE)*Q696,0)</f>
        <v>0</v>
      </c>
      <c r="T696" s="132">
        <f t="shared" si="10"/>
        <v>0.72065180250000005</v>
      </c>
      <c r="U696" s="124"/>
      <c r="V696" s="136"/>
      <c r="X696" s="138"/>
      <c r="Y696" s="138" t="s">
        <v>303</v>
      </c>
      <c r="Z696" s="138">
        <v>347.52</v>
      </c>
    </row>
    <row r="697" spans="1:26" x14ac:dyDescent="0.25">
      <c r="A697" s="146" t="s">
        <v>284</v>
      </c>
      <c r="B697" s="147" t="s">
        <v>675</v>
      </c>
      <c r="C697" s="146" t="s">
        <v>657</v>
      </c>
      <c r="D697" s="147" t="s">
        <v>658</v>
      </c>
      <c r="E697" s="148" t="s">
        <v>668</v>
      </c>
      <c r="F697" s="148" t="s">
        <v>183</v>
      </c>
      <c r="G697" s="147"/>
      <c r="H697" s="147"/>
      <c r="I697" s="148"/>
      <c r="J697" s="149">
        <v>1400</v>
      </c>
      <c r="K697" s="149">
        <v>8000</v>
      </c>
      <c r="L697" s="153" t="s">
        <v>131</v>
      </c>
      <c r="M697" s="146"/>
      <c r="N697" s="154">
        <v>18.5</v>
      </c>
      <c r="O697" s="148" t="s">
        <v>232</v>
      </c>
      <c r="P697" s="128">
        <f>IFERROR(VLOOKUP(L697,NiceHash!$S$3:$W$33,4,FALSE)*N697,0)</f>
        <v>0.76183190550000002</v>
      </c>
      <c r="Q697" s="121"/>
      <c r="R697" s="120"/>
      <c r="S697" s="128">
        <f>IFERROR(VLOOKUP(M697,NiceHash!$S$3:$W$33,4,FALSE)*Q697,0)</f>
        <v>0</v>
      </c>
      <c r="T697" s="132">
        <f t="shared" si="10"/>
        <v>0.76183190550000002</v>
      </c>
      <c r="U697" s="124"/>
      <c r="V697" s="136"/>
      <c r="X697" s="138"/>
      <c r="Y697" s="138" t="s">
        <v>649</v>
      </c>
      <c r="Z697" s="138">
        <v>347.52</v>
      </c>
    </row>
    <row r="698" spans="1:26" x14ac:dyDescent="0.25">
      <c r="A698" s="146" t="s">
        <v>284</v>
      </c>
      <c r="B698" s="147" t="s">
        <v>673</v>
      </c>
      <c r="C698" s="146" t="s">
        <v>657</v>
      </c>
      <c r="D698" s="147" t="s">
        <v>658</v>
      </c>
      <c r="E698" s="148" t="s">
        <v>668</v>
      </c>
      <c r="F698" s="148" t="s">
        <v>183</v>
      </c>
      <c r="G698" s="147"/>
      <c r="H698" s="147"/>
      <c r="I698" s="148"/>
      <c r="J698" s="149">
        <v>1393</v>
      </c>
      <c r="K698" s="149">
        <v>2003</v>
      </c>
      <c r="L698" s="153" t="s">
        <v>131</v>
      </c>
      <c r="M698" s="146"/>
      <c r="N698" s="154">
        <v>18</v>
      </c>
      <c r="O698" s="148" t="s">
        <v>232</v>
      </c>
      <c r="P698" s="128">
        <f>IFERROR(VLOOKUP(L698,NiceHash!$S$3:$W$33,4,FALSE)*N698,0)</f>
        <v>0.74124185400000009</v>
      </c>
      <c r="Q698" s="121"/>
      <c r="R698" s="120"/>
      <c r="S698" s="128">
        <f>IFERROR(VLOOKUP(M698,NiceHash!$S$3:$W$33,4,FALSE)*Q698,0)</f>
        <v>0</v>
      </c>
      <c r="T698" s="132">
        <f t="shared" si="10"/>
        <v>0.74124185400000009</v>
      </c>
      <c r="U698" s="124"/>
      <c r="V698" s="136"/>
      <c r="X698" s="138"/>
      <c r="Y698" s="138" t="s">
        <v>303</v>
      </c>
      <c r="Z698" s="138">
        <v>347.52</v>
      </c>
    </row>
    <row r="699" spans="1:26" x14ac:dyDescent="0.25">
      <c r="A699" s="146" t="s">
        <v>284</v>
      </c>
      <c r="B699" s="147" t="s">
        <v>680</v>
      </c>
      <c r="C699" s="146" t="s">
        <v>657</v>
      </c>
      <c r="D699" s="147" t="s">
        <v>658</v>
      </c>
      <c r="E699" s="148" t="s">
        <v>668</v>
      </c>
      <c r="F699" s="148" t="s">
        <v>183</v>
      </c>
      <c r="G699" s="147"/>
      <c r="H699" s="147"/>
      <c r="I699" s="148"/>
      <c r="J699" s="149">
        <v>1250</v>
      </c>
      <c r="K699" s="149">
        <v>1500</v>
      </c>
      <c r="L699" s="153" t="s">
        <v>131</v>
      </c>
      <c r="M699" s="146"/>
      <c r="N699" s="154">
        <v>20</v>
      </c>
      <c r="O699" s="148" t="s">
        <v>232</v>
      </c>
      <c r="P699" s="128">
        <f>IFERROR(VLOOKUP(L699,NiceHash!$S$3:$W$33,4,FALSE)*N699,0)</f>
        <v>0.82360206000000002</v>
      </c>
      <c r="Q699" s="121"/>
      <c r="R699" s="120"/>
      <c r="S699" s="128">
        <f>IFERROR(VLOOKUP(M699,NiceHash!$S$3:$W$33,4,FALSE)*Q699,0)</f>
        <v>0</v>
      </c>
      <c r="T699" s="132">
        <f t="shared" si="10"/>
        <v>0.82360206000000002</v>
      </c>
      <c r="U699" s="124"/>
      <c r="V699" s="136"/>
      <c r="X699" s="138"/>
      <c r="Y699" s="138" t="s">
        <v>314</v>
      </c>
      <c r="Z699" s="138">
        <v>364.72</v>
      </c>
    </row>
    <row r="700" spans="1:26" x14ac:dyDescent="0.25">
      <c r="A700" s="146" t="s">
        <v>284</v>
      </c>
      <c r="B700" s="147" t="s">
        <v>680</v>
      </c>
      <c r="C700" s="146" t="s">
        <v>657</v>
      </c>
      <c r="D700" s="147" t="s">
        <v>658</v>
      </c>
      <c r="E700" s="148" t="s">
        <v>668</v>
      </c>
      <c r="F700" s="148" t="s">
        <v>183</v>
      </c>
      <c r="G700" s="147"/>
      <c r="H700" s="147"/>
      <c r="I700" s="148"/>
      <c r="J700" s="149">
        <v>1250</v>
      </c>
      <c r="K700" s="149">
        <v>1500</v>
      </c>
      <c r="L700" s="153" t="s">
        <v>131</v>
      </c>
      <c r="M700" s="146"/>
      <c r="N700" s="154">
        <v>13</v>
      </c>
      <c r="O700" s="148" t="s">
        <v>232</v>
      </c>
      <c r="P700" s="128">
        <f>IFERROR(VLOOKUP(L700,NiceHash!$S$3:$W$33,4,FALSE)*N700,0)</f>
        <v>0.53534133900000003</v>
      </c>
      <c r="Q700" s="121"/>
      <c r="R700" s="120"/>
      <c r="S700" s="128">
        <f>IFERROR(VLOOKUP(M700,NiceHash!$S$3:$W$33,4,FALSE)*Q700,0)</f>
        <v>0</v>
      </c>
      <c r="T700" s="132">
        <f t="shared" si="10"/>
        <v>0.53534133900000003</v>
      </c>
      <c r="U700" s="124"/>
      <c r="V700" s="136"/>
      <c r="X700" s="138"/>
      <c r="Y700" s="138" t="s">
        <v>314</v>
      </c>
      <c r="Z700" s="138">
        <v>364.72</v>
      </c>
    </row>
    <row r="701" spans="1:26" x14ac:dyDescent="0.25">
      <c r="A701" s="146" t="s">
        <v>284</v>
      </c>
      <c r="B701" s="147" t="s">
        <v>715</v>
      </c>
      <c r="C701" s="146" t="s">
        <v>657</v>
      </c>
      <c r="D701" s="147" t="s">
        <v>658</v>
      </c>
      <c r="E701" s="148" t="s">
        <v>668</v>
      </c>
      <c r="F701" s="148" t="s">
        <v>183</v>
      </c>
      <c r="G701" s="147"/>
      <c r="H701" s="147"/>
      <c r="I701" s="148"/>
      <c r="J701" s="149">
        <v>1329</v>
      </c>
      <c r="K701" s="149">
        <v>3505</v>
      </c>
      <c r="L701" s="153" t="s">
        <v>131</v>
      </c>
      <c r="M701" s="146"/>
      <c r="N701" s="154">
        <v>20</v>
      </c>
      <c r="O701" s="148" t="s">
        <v>232</v>
      </c>
      <c r="P701" s="128">
        <f>IFERROR(VLOOKUP(L701,NiceHash!$S$3:$W$33,4,FALSE)*N701,0)</f>
        <v>0.82360206000000002</v>
      </c>
      <c r="Q701" s="121"/>
      <c r="R701" s="120"/>
      <c r="S701" s="128">
        <f>IFERROR(VLOOKUP(M701,NiceHash!$S$3:$W$33,4,FALSE)*Q701,0)</f>
        <v>0</v>
      </c>
      <c r="T701" s="132">
        <f t="shared" si="10"/>
        <v>0.82360206000000002</v>
      </c>
      <c r="U701" s="124"/>
      <c r="V701" s="136"/>
      <c r="X701" s="138"/>
      <c r="Y701" s="138" t="s">
        <v>312</v>
      </c>
      <c r="Z701" s="138">
        <v>372.7</v>
      </c>
    </row>
    <row r="702" spans="1:26" x14ac:dyDescent="0.25">
      <c r="A702" s="146" t="s">
        <v>284</v>
      </c>
      <c r="B702" s="147" t="s">
        <v>656</v>
      </c>
      <c r="C702" s="146" t="s">
        <v>657</v>
      </c>
      <c r="D702" s="147" t="s">
        <v>658</v>
      </c>
      <c r="E702" s="148" t="s">
        <v>668</v>
      </c>
      <c r="F702" s="148" t="s">
        <v>183</v>
      </c>
      <c r="G702" s="147"/>
      <c r="H702" s="147"/>
      <c r="I702" s="148"/>
      <c r="J702" s="149">
        <v>1328</v>
      </c>
      <c r="K702" s="149">
        <v>3000</v>
      </c>
      <c r="L702" s="153" t="s">
        <v>131</v>
      </c>
      <c r="M702" s="146"/>
      <c r="N702" s="154">
        <v>19</v>
      </c>
      <c r="O702" s="148" t="s">
        <v>232</v>
      </c>
      <c r="P702" s="128">
        <f>IFERROR(VLOOKUP(L702,NiceHash!$S$3:$W$33,4,FALSE)*N702,0)</f>
        <v>0.78242195700000006</v>
      </c>
      <c r="Q702" s="121"/>
      <c r="R702" s="120"/>
      <c r="S702" s="128">
        <f>IFERROR(VLOOKUP(M702,NiceHash!$S$3:$W$33,4,FALSE)*Q702,0)</f>
        <v>0</v>
      </c>
      <c r="T702" s="132">
        <f t="shared" si="10"/>
        <v>0.78242195700000006</v>
      </c>
      <c r="U702" s="124"/>
      <c r="V702" s="136"/>
      <c r="X702" s="138"/>
      <c r="Y702" s="138" t="s">
        <v>353</v>
      </c>
      <c r="Z702" s="138">
        <v>364.15</v>
      </c>
    </row>
    <row r="703" spans="1:26" x14ac:dyDescent="0.25">
      <c r="A703" s="146" t="s">
        <v>284</v>
      </c>
      <c r="B703" s="147" t="s">
        <v>344</v>
      </c>
      <c r="C703" s="146" t="s">
        <v>657</v>
      </c>
      <c r="D703" s="147" t="s">
        <v>658</v>
      </c>
      <c r="E703" s="148" t="s">
        <v>668</v>
      </c>
      <c r="F703" s="148" t="s">
        <v>183</v>
      </c>
      <c r="G703" s="147"/>
      <c r="H703" s="147"/>
      <c r="I703" s="148"/>
      <c r="J703" s="149">
        <v>1202</v>
      </c>
      <c r="K703" s="149">
        <v>6008</v>
      </c>
      <c r="L703" s="147" t="s">
        <v>16</v>
      </c>
      <c r="M703" s="146"/>
      <c r="N703" s="152">
        <v>592</v>
      </c>
      <c r="O703" s="148" t="s">
        <v>223</v>
      </c>
      <c r="P703" s="128">
        <f>IFERROR(VLOOKUP(L703,NiceHash!$S$3:$W$33,4,FALSE)*N703,0)</f>
        <v>0.55784020939199996</v>
      </c>
      <c r="Q703" s="121"/>
      <c r="R703" s="120"/>
      <c r="S703" s="128">
        <f>IFERROR(VLOOKUP(M703,NiceHash!$S$3:$W$33,4,FALSE)*Q703,0)</f>
        <v>0</v>
      </c>
      <c r="T703" s="132">
        <f t="shared" si="10"/>
        <v>0.55784020939199996</v>
      </c>
      <c r="U703" s="124"/>
      <c r="V703" s="136"/>
      <c r="X703" s="138"/>
      <c r="Y703" s="138" t="s">
        <v>499</v>
      </c>
      <c r="Z703" s="138">
        <v>343.19</v>
      </c>
    </row>
    <row r="704" spans="1:26" x14ac:dyDescent="0.25">
      <c r="A704" s="146" t="s">
        <v>284</v>
      </c>
      <c r="B704" s="147" t="s">
        <v>297</v>
      </c>
      <c r="C704" s="146" t="s">
        <v>657</v>
      </c>
      <c r="D704" s="147" t="s">
        <v>658</v>
      </c>
      <c r="E704" s="148" t="s">
        <v>668</v>
      </c>
      <c r="F704" s="148" t="s">
        <v>183</v>
      </c>
      <c r="G704" s="147"/>
      <c r="H704" s="147"/>
      <c r="I704" s="148"/>
      <c r="J704" s="149">
        <v>1342</v>
      </c>
      <c r="K704" s="149">
        <v>3005</v>
      </c>
      <c r="L704" s="147" t="s">
        <v>16</v>
      </c>
      <c r="M704" s="146"/>
      <c r="N704" s="152">
        <v>520</v>
      </c>
      <c r="O704" s="148" t="s">
        <v>223</v>
      </c>
      <c r="P704" s="128">
        <f>IFERROR(VLOOKUP(L704,NiceHash!$S$3:$W$33,4,FALSE)*N704,0)</f>
        <v>0.48999477851999995</v>
      </c>
      <c r="Q704" s="121"/>
      <c r="R704" s="120"/>
      <c r="S704" s="128">
        <f>IFERROR(VLOOKUP(M704,NiceHash!$S$3:$W$33,4,FALSE)*Q704,0)</f>
        <v>0</v>
      </c>
      <c r="T704" s="132">
        <f t="shared" si="10"/>
        <v>0.48999477851999995</v>
      </c>
      <c r="U704" s="124"/>
      <c r="V704" s="136"/>
      <c r="X704" s="138"/>
      <c r="Y704" s="138" t="s">
        <v>692</v>
      </c>
      <c r="Z704" s="138">
        <v>361.43</v>
      </c>
    </row>
    <row r="705" spans="1:26" x14ac:dyDescent="0.25">
      <c r="A705" s="146" t="s">
        <v>284</v>
      </c>
      <c r="B705" s="147" t="s">
        <v>297</v>
      </c>
      <c r="C705" s="146" t="s">
        <v>657</v>
      </c>
      <c r="D705" s="147" t="s">
        <v>658</v>
      </c>
      <c r="E705" s="148" t="s">
        <v>668</v>
      </c>
      <c r="F705" s="148" t="s">
        <v>183</v>
      </c>
      <c r="G705" s="147"/>
      <c r="H705" s="147"/>
      <c r="I705" s="148"/>
      <c r="J705" s="149">
        <v>1290</v>
      </c>
      <c r="K705" s="149">
        <v>3005</v>
      </c>
      <c r="L705" s="147" t="s">
        <v>16</v>
      </c>
      <c r="M705" s="146"/>
      <c r="N705" s="152">
        <v>605</v>
      </c>
      <c r="O705" s="148" t="s">
        <v>223</v>
      </c>
      <c r="P705" s="128">
        <f>IFERROR(VLOOKUP(L705,NiceHash!$S$3:$W$33,4,FALSE)*N705,0)</f>
        <v>0.57009007885499996</v>
      </c>
      <c r="Q705" s="121"/>
      <c r="R705" s="120"/>
      <c r="S705" s="128">
        <f>IFERROR(VLOOKUP(M705,NiceHash!$S$3:$W$33,4,FALSE)*Q705,0)</f>
        <v>0</v>
      </c>
      <c r="T705" s="132">
        <f t="shared" si="10"/>
        <v>0.57009007885499996</v>
      </c>
      <c r="U705" s="124"/>
      <c r="V705" s="136"/>
      <c r="X705" s="138"/>
      <c r="Y705" s="138" t="s">
        <v>692</v>
      </c>
      <c r="Z705" s="138">
        <v>361.43</v>
      </c>
    </row>
    <row r="706" spans="1:26" x14ac:dyDescent="0.25">
      <c r="A706" s="146" t="s">
        <v>284</v>
      </c>
      <c r="B706" s="147" t="s">
        <v>680</v>
      </c>
      <c r="C706" s="146" t="s">
        <v>657</v>
      </c>
      <c r="D706" s="147" t="s">
        <v>658</v>
      </c>
      <c r="E706" s="148" t="s">
        <v>668</v>
      </c>
      <c r="F706" s="148" t="s">
        <v>183</v>
      </c>
      <c r="G706" s="147"/>
      <c r="H706" s="147"/>
      <c r="I706" s="148"/>
      <c r="J706" s="149">
        <v>1354</v>
      </c>
      <c r="K706" s="149">
        <v>3505</v>
      </c>
      <c r="L706" s="147" t="s">
        <v>16</v>
      </c>
      <c r="M706" s="146"/>
      <c r="N706" s="152">
        <v>620</v>
      </c>
      <c r="O706" s="148" t="s">
        <v>223</v>
      </c>
      <c r="P706" s="128">
        <f>IFERROR(VLOOKUP(L706,NiceHash!$S$3:$W$33,4,FALSE)*N706,0)</f>
        <v>0.58422454361999998</v>
      </c>
      <c r="Q706" s="121"/>
      <c r="R706" s="120"/>
      <c r="S706" s="128">
        <f>IFERROR(VLOOKUP(M706,NiceHash!$S$3:$W$33,4,FALSE)*Q706,0)</f>
        <v>0</v>
      </c>
      <c r="T706" s="132">
        <f t="shared" si="10"/>
        <v>0.58422454361999998</v>
      </c>
      <c r="U706" s="124"/>
      <c r="V706" s="136"/>
      <c r="X706" s="138"/>
      <c r="Y706" s="138" t="s">
        <v>452</v>
      </c>
      <c r="Z706" s="138" t="s">
        <v>738</v>
      </c>
    </row>
    <row r="707" spans="1:26" x14ac:dyDescent="0.25">
      <c r="A707" s="146" t="s">
        <v>284</v>
      </c>
      <c r="B707" s="147" t="s">
        <v>311</v>
      </c>
      <c r="C707" s="146" t="s">
        <v>657</v>
      </c>
      <c r="D707" s="147" t="s">
        <v>658</v>
      </c>
      <c r="E707" s="148" t="s">
        <v>668</v>
      </c>
      <c r="F707" s="148" t="s">
        <v>164</v>
      </c>
      <c r="G707" s="147" t="s">
        <v>555</v>
      </c>
      <c r="H707" s="147"/>
      <c r="I707" s="148"/>
      <c r="J707" s="149">
        <v>1530</v>
      </c>
      <c r="K707" s="149">
        <v>4005</v>
      </c>
      <c r="L707" s="153" t="s">
        <v>131</v>
      </c>
      <c r="M707" s="146"/>
      <c r="N707" s="154">
        <v>24</v>
      </c>
      <c r="O707" s="148" t="s">
        <v>232</v>
      </c>
      <c r="P707" s="128">
        <f>IFERROR(VLOOKUP(L707,NiceHash!$S$3:$W$33,4,FALSE)*N707,0)</f>
        <v>0.98832247200000012</v>
      </c>
      <c r="Q707" s="121"/>
      <c r="R707" s="120"/>
      <c r="S707" s="128">
        <f>IFERROR(VLOOKUP(M707,NiceHash!$S$3:$W$33,4,FALSE)*Q707,0)</f>
        <v>0</v>
      </c>
      <c r="T707" s="132">
        <f t="shared" ref="T707:T770" si="11">P707+S707</f>
        <v>0.98832247200000012</v>
      </c>
      <c r="U707" s="124"/>
      <c r="V707" s="136"/>
      <c r="X707" s="138"/>
      <c r="Y707" s="138" t="s">
        <v>327</v>
      </c>
      <c r="Z707" s="138">
        <v>361.43</v>
      </c>
    </row>
    <row r="708" spans="1:26" x14ac:dyDescent="0.25">
      <c r="A708" s="146" t="s">
        <v>284</v>
      </c>
      <c r="B708" s="147" t="s">
        <v>675</v>
      </c>
      <c r="C708" s="146" t="s">
        <v>657</v>
      </c>
      <c r="D708" s="147" t="s">
        <v>658</v>
      </c>
      <c r="E708" s="148" t="s">
        <v>668</v>
      </c>
      <c r="F708" s="148" t="s">
        <v>164</v>
      </c>
      <c r="G708" s="147" t="s">
        <v>756</v>
      </c>
      <c r="H708" s="147"/>
      <c r="I708" s="148"/>
      <c r="J708" s="149">
        <v>1468</v>
      </c>
      <c r="K708" s="149">
        <v>3500</v>
      </c>
      <c r="L708" s="147" t="s">
        <v>16</v>
      </c>
      <c r="M708" s="146"/>
      <c r="N708" s="152">
        <v>720</v>
      </c>
      <c r="O708" s="148" t="s">
        <v>223</v>
      </c>
      <c r="P708" s="128">
        <f>IFERROR(VLOOKUP(L708,NiceHash!$S$3:$W$33,4,FALSE)*N708,0)</f>
        <v>0.6784543087199999</v>
      </c>
      <c r="Q708" s="121"/>
      <c r="R708" s="120"/>
      <c r="S708" s="128">
        <f>IFERROR(VLOOKUP(M708,NiceHash!$S$3:$W$33,4,FALSE)*Q708,0)</f>
        <v>0</v>
      </c>
      <c r="T708" s="132">
        <f t="shared" si="11"/>
        <v>0.6784543087199999</v>
      </c>
      <c r="U708" s="124"/>
      <c r="V708" s="136"/>
      <c r="X708" s="138"/>
      <c r="Y708" s="138" t="s">
        <v>678</v>
      </c>
      <c r="Z708" s="138">
        <v>361.43</v>
      </c>
    </row>
    <row r="709" spans="1:26" x14ac:dyDescent="0.25">
      <c r="A709" s="146" t="s">
        <v>284</v>
      </c>
      <c r="B709" s="147" t="s">
        <v>344</v>
      </c>
      <c r="C709" s="146" t="s">
        <v>657</v>
      </c>
      <c r="D709" s="147" t="s">
        <v>658</v>
      </c>
      <c r="E709" s="148" t="s">
        <v>668</v>
      </c>
      <c r="F709" s="148" t="s">
        <v>164</v>
      </c>
      <c r="G709" s="147" t="s">
        <v>429</v>
      </c>
      <c r="H709" s="147"/>
      <c r="I709" s="148"/>
      <c r="J709" s="149">
        <v>1316</v>
      </c>
      <c r="K709" s="149">
        <v>6010</v>
      </c>
      <c r="L709" s="153" t="s">
        <v>131</v>
      </c>
      <c r="M709" s="146"/>
      <c r="N709" s="154">
        <v>19.600000000000001</v>
      </c>
      <c r="O709" s="148" t="s">
        <v>232</v>
      </c>
      <c r="P709" s="128">
        <f>IFERROR(VLOOKUP(L709,NiceHash!$S$3:$W$33,4,FALSE)*N709,0)</f>
        <v>0.80713001880000013</v>
      </c>
      <c r="Q709" s="121"/>
      <c r="R709" s="120"/>
      <c r="S709" s="128">
        <f>IFERROR(VLOOKUP(M709,NiceHash!$S$3:$W$33,4,FALSE)*Q709,0)</f>
        <v>0</v>
      </c>
      <c r="T709" s="132">
        <f t="shared" si="11"/>
        <v>0.80713001880000013</v>
      </c>
      <c r="U709" s="124"/>
      <c r="V709" s="136"/>
      <c r="X709" s="138"/>
      <c r="Y709" s="138" t="s">
        <v>303</v>
      </c>
      <c r="Z709" s="138">
        <v>347.52</v>
      </c>
    </row>
    <row r="710" spans="1:26" x14ac:dyDescent="0.25">
      <c r="A710" s="146" t="s">
        <v>284</v>
      </c>
      <c r="B710" s="147" t="s">
        <v>344</v>
      </c>
      <c r="C710" s="146" t="s">
        <v>657</v>
      </c>
      <c r="D710" s="147" t="s">
        <v>658</v>
      </c>
      <c r="E710" s="148" t="s">
        <v>668</v>
      </c>
      <c r="F710" s="148" t="s">
        <v>164</v>
      </c>
      <c r="G710" s="147" t="s">
        <v>670</v>
      </c>
      <c r="H710" s="147"/>
      <c r="I710" s="148"/>
      <c r="J710" s="149">
        <v>1366</v>
      </c>
      <c r="K710" s="149">
        <v>3600</v>
      </c>
      <c r="L710" s="147" t="s">
        <v>289</v>
      </c>
      <c r="M710" s="146"/>
      <c r="N710" s="150">
        <v>2.7610000000000001</v>
      </c>
      <c r="O710" s="148" t="s">
        <v>115</v>
      </c>
      <c r="P710" s="128">
        <f>IFERROR(VLOOKUP(L710,NiceHash!$S$3:$W$33,4,FALSE)*N710,0)</f>
        <v>0.16720332997499998</v>
      </c>
      <c r="Q710" s="121"/>
      <c r="R710" s="120"/>
      <c r="S710" s="128">
        <f>IFERROR(VLOOKUP(M710,NiceHash!$S$3:$W$33,4,FALSE)*Q710,0)</f>
        <v>0</v>
      </c>
      <c r="T710" s="132">
        <f t="shared" si="11"/>
        <v>0.16720332997499998</v>
      </c>
      <c r="U710" s="124"/>
      <c r="V710" s="136"/>
      <c r="X710" s="138"/>
      <c r="Y710" s="138" t="s">
        <v>312</v>
      </c>
      <c r="Z710" s="138" t="s">
        <v>757</v>
      </c>
    </row>
    <row r="711" spans="1:26" x14ac:dyDescent="0.25">
      <c r="A711" s="146" t="s">
        <v>284</v>
      </c>
      <c r="B711" s="147" t="s">
        <v>297</v>
      </c>
      <c r="C711" s="146" t="s">
        <v>657</v>
      </c>
      <c r="D711" s="147" t="s">
        <v>658</v>
      </c>
      <c r="E711" s="148" t="s">
        <v>668</v>
      </c>
      <c r="F711" s="148" t="s">
        <v>164</v>
      </c>
      <c r="G711" s="147" t="s">
        <v>670</v>
      </c>
      <c r="H711" s="147"/>
      <c r="I711" s="148"/>
      <c r="J711" s="149">
        <v>1140</v>
      </c>
      <c r="K711" s="149">
        <v>7010</v>
      </c>
      <c r="L711" s="147" t="s">
        <v>289</v>
      </c>
      <c r="M711" s="146"/>
      <c r="N711" s="150">
        <v>1.8</v>
      </c>
      <c r="O711" s="148" t="s">
        <v>115</v>
      </c>
      <c r="P711" s="128">
        <f>IFERROR(VLOOKUP(L711,NiceHash!$S$3:$W$33,4,FALSE)*N711,0)</f>
        <v>0.10900615499999999</v>
      </c>
      <c r="Q711" s="121"/>
      <c r="R711" s="120"/>
      <c r="S711" s="128">
        <f>IFERROR(VLOOKUP(M711,NiceHash!$S$3:$W$33,4,FALSE)*Q711,0)</f>
        <v>0</v>
      </c>
      <c r="T711" s="132">
        <f t="shared" si="11"/>
        <v>0.10900615499999999</v>
      </c>
      <c r="U711" s="124"/>
      <c r="V711" s="136"/>
      <c r="X711" s="138"/>
      <c r="Y711" s="138" t="s">
        <v>590</v>
      </c>
      <c r="Z711" s="138">
        <v>355.98</v>
      </c>
    </row>
    <row r="712" spans="1:26" x14ac:dyDescent="0.25">
      <c r="A712" s="146" t="s">
        <v>284</v>
      </c>
      <c r="B712" s="147" t="s">
        <v>759</v>
      </c>
      <c r="C712" s="146" t="s">
        <v>657</v>
      </c>
      <c r="D712" s="147" t="s">
        <v>658</v>
      </c>
      <c r="E712" s="148" t="s">
        <v>668</v>
      </c>
      <c r="F712" s="148" t="s">
        <v>164</v>
      </c>
      <c r="G712" s="147" t="s">
        <v>670</v>
      </c>
      <c r="H712" s="147"/>
      <c r="I712" s="148"/>
      <c r="J712" s="149">
        <v>1480</v>
      </c>
      <c r="K712" s="149">
        <v>4000</v>
      </c>
      <c r="L712" s="153" t="s">
        <v>131</v>
      </c>
      <c r="M712" s="146"/>
      <c r="N712" s="154">
        <v>23</v>
      </c>
      <c r="O712" s="148" t="s">
        <v>232</v>
      </c>
      <c r="P712" s="128">
        <f>IFERROR(VLOOKUP(L712,NiceHash!$S$3:$W$33,4,FALSE)*N712,0)</f>
        <v>0.94714236900000004</v>
      </c>
      <c r="Q712" s="121"/>
      <c r="R712" s="120"/>
      <c r="S712" s="128">
        <f>IFERROR(VLOOKUP(M712,NiceHash!$S$3:$W$33,4,FALSE)*Q712,0)</f>
        <v>0</v>
      </c>
      <c r="T712" s="132">
        <f t="shared" si="11"/>
        <v>0.94714236900000004</v>
      </c>
      <c r="U712" s="124"/>
      <c r="V712" s="136"/>
      <c r="X712" s="138"/>
      <c r="Y712" s="138" t="s">
        <v>404</v>
      </c>
      <c r="Z712" s="138">
        <v>361.91</v>
      </c>
    </row>
    <row r="713" spans="1:26" x14ac:dyDescent="0.25">
      <c r="A713" s="146" t="s">
        <v>284</v>
      </c>
      <c r="B713" s="147" t="s">
        <v>656</v>
      </c>
      <c r="C713" s="146" t="s">
        <v>657</v>
      </c>
      <c r="D713" s="147" t="s">
        <v>658</v>
      </c>
      <c r="E713" s="148" t="s">
        <v>668</v>
      </c>
      <c r="F713" s="148" t="s">
        <v>164</v>
      </c>
      <c r="G713" s="147" t="s">
        <v>670</v>
      </c>
      <c r="H713" s="147"/>
      <c r="I713" s="148"/>
      <c r="J713" s="149">
        <v>1418</v>
      </c>
      <c r="K713" s="149">
        <v>3305</v>
      </c>
      <c r="L713" s="153" t="s">
        <v>131</v>
      </c>
      <c r="M713" s="146"/>
      <c r="N713" s="154">
        <v>20</v>
      </c>
      <c r="O713" s="148" t="s">
        <v>232</v>
      </c>
      <c r="P713" s="128">
        <f>IFERROR(VLOOKUP(L713,NiceHash!$S$3:$W$33,4,FALSE)*N713,0)</f>
        <v>0.82360206000000002</v>
      </c>
      <c r="Q713" s="121"/>
      <c r="R713" s="120"/>
      <c r="S713" s="128">
        <f>IFERROR(VLOOKUP(M713,NiceHash!$S$3:$W$33,4,FALSE)*Q713,0)</f>
        <v>0</v>
      </c>
      <c r="T713" s="132">
        <f t="shared" si="11"/>
        <v>0.82360206000000002</v>
      </c>
      <c r="U713" s="124"/>
      <c r="V713" s="136"/>
      <c r="X713" s="138"/>
      <c r="Y713" s="138" t="s">
        <v>312</v>
      </c>
      <c r="Z713" s="138" t="s">
        <v>760</v>
      </c>
    </row>
    <row r="714" spans="1:26" x14ac:dyDescent="0.25">
      <c r="A714" s="146" t="s">
        <v>284</v>
      </c>
      <c r="B714" s="147" t="s">
        <v>680</v>
      </c>
      <c r="C714" s="146" t="s">
        <v>657</v>
      </c>
      <c r="D714" s="147" t="s">
        <v>658</v>
      </c>
      <c r="E714" s="148" t="s">
        <v>668</v>
      </c>
      <c r="F714" s="148" t="s">
        <v>164</v>
      </c>
      <c r="G714" s="147" t="s">
        <v>670</v>
      </c>
      <c r="H714" s="147"/>
      <c r="I714" s="148"/>
      <c r="J714" s="149">
        <v>1480</v>
      </c>
      <c r="K714" s="149">
        <v>4000</v>
      </c>
      <c r="L714" s="153" t="s">
        <v>131</v>
      </c>
      <c r="M714" s="146"/>
      <c r="N714" s="154">
        <v>7.5</v>
      </c>
      <c r="O714" s="148" t="s">
        <v>232</v>
      </c>
      <c r="P714" s="128">
        <f>IFERROR(VLOOKUP(L714,NiceHash!$S$3:$W$33,4,FALSE)*N714,0)</f>
        <v>0.30885077250000004</v>
      </c>
      <c r="Q714" s="121"/>
      <c r="R714" s="120"/>
      <c r="S714" s="128">
        <f>IFERROR(VLOOKUP(M714,NiceHash!$S$3:$W$33,4,FALSE)*Q714,0)</f>
        <v>0</v>
      </c>
      <c r="T714" s="132">
        <f t="shared" si="11"/>
        <v>0.30885077250000004</v>
      </c>
      <c r="U714" s="124"/>
      <c r="V714" s="136"/>
      <c r="X714" s="138"/>
      <c r="Y714" s="138" t="s">
        <v>303</v>
      </c>
      <c r="Z714" s="138">
        <v>362</v>
      </c>
    </row>
    <row r="715" spans="1:26" x14ac:dyDescent="0.25">
      <c r="A715" s="146" t="s">
        <v>284</v>
      </c>
      <c r="B715" s="147" t="s">
        <v>675</v>
      </c>
      <c r="C715" s="146" t="s">
        <v>657</v>
      </c>
      <c r="D715" s="147" t="s">
        <v>658</v>
      </c>
      <c r="E715" s="148" t="s">
        <v>668</v>
      </c>
      <c r="F715" s="148" t="s">
        <v>164</v>
      </c>
      <c r="G715" s="147" t="s">
        <v>670</v>
      </c>
      <c r="H715" s="147"/>
      <c r="I715" s="148"/>
      <c r="J715" s="149">
        <v>1500</v>
      </c>
      <c r="K715" s="149">
        <v>1500</v>
      </c>
      <c r="L715" s="147" t="s">
        <v>13</v>
      </c>
      <c r="M715" s="146"/>
      <c r="N715" s="150">
        <v>0.45</v>
      </c>
      <c r="O715" s="148" t="s">
        <v>115</v>
      </c>
      <c r="P715" s="128">
        <f>IFERROR(VLOOKUP(L715,NiceHash!$S$3:$W$33,4,FALSE)*N715,0)</f>
        <v>0.61806489884999993</v>
      </c>
      <c r="Q715" s="121"/>
      <c r="R715" s="120"/>
      <c r="S715" s="128">
        <f>IFERROR(VLOOKUP(M715,NiceHash!$S$3:$W$33,4,FALSE)*Q715,0)</f>
        <v>0</v>
      </c>
      <c r="T715" s="132">
        <f t="shared" si="11"/>
        <v>0.61806489884999993</v>
      </c>
      <c r="U715" s="124"/>
      <c r="V715" s="136"/>
      <c r="X715" s="138"/>
      <c r="Y715" s="138" t="s">
        <v>312</v>
      </c>
      <c r="Z715" s="138" t="s">
        <v>758</v>
      </c>
    </row>
    <row r="716" spans="1:26" x14ac:dyDescent="0.25">
      <c r="A716" s="146" t="s">
        <v>284</v>
      </c>
      <c r="B716" s="147" t="s">
        <v>675</v>
      </c>
      <c r="C716" s="146" t="s">
        <v>657</v>
      </c>
      <c r="D716" s="147" t="s">
        <v>658</v>
      </c>
      <c r="E716" s="148" t="s">
        <v>668</v>
      </c>
      <c r="F716" s="148" t="s">
        <v>164</v>
      </c>
      <c r="G716" s="147" t="s">
        <v>761</v>
      </c>
      <c r="H716" s="147"/>
      <c r="I716" s="148"/>
      <c r="J716" s="149">
        <v>1418</v>
      </c>
      <c r="K716" s="149">
        <v>3305</v>
      </c>
      <c r="L716" s="147" t="s">
        <v>289</v>
      </c>
      <c r="M716" s="146"/>
      <c r="N716" s="150">
        <v>2.5649999999999999</v>
      </c>
      <c r="O716" s="148" t="s">
        <v>115</v>
      </c>
      <c r="P716" s="128">
        <f>IFERROR(VLOOKUP(L716,NiceHash!$S$3:$W$33,4,FALSE)*N716,0)</f>
        <v>0.15533377087499997</v>
      </c>
      <c r="Q716" s="121"/>
      <c r="R716" s="120"/>
      <c r="S716" s="128">
        <f>IFERROR(VLOOKUP(M716,NiceHash!$S$3:$W$33,4,FALSE)*Q716,0)</f>
        <v>0</v>
      </c>
      <c r="T716" s="132">
        <f t="shared" si="11"/>
        <v>0.15533377087499997</v>
      </c>
      <c r="U716" s="124"/>
      <c r="V716" s="136"/>
      <c r="X716" s="138"/>
      <c r="Y716" s="138" t="s">
        <v>312</v>
      </c>
      <c r="Z716" s="138">
        <v>364.51</v>
      </c>
    </row>
    <row r="717" spans="1:26" x14ac:dyDescent="0.25">
      <c r="A717" s="146" t="s">
        <v>284</v>
      </c>
      <c r="B717" s="147" t="s">
        <v>675</v>
      </c>
      <c r="C717" s="146" t="s">
        <v>657</v>
      </c>
      <c r="D717" s="147" t="s">
        <v>658</v>
      </c>
      <c r="E717" s="148" t="s">
        <v>668</v>
      </c>
      <c r="F717" s="148" t="s">
        <v>164</v>
      </c>
      <c r="G717" s="147" t="s">
        <v>761</v>
      </c>
      <c r="H717" s="147"/>
      <c r="I717" s="148"/>
      <c r="J717" s="149">
        <v>1418</v>
      </c>
      <c r="K717" s="149">
        <v>3305</v>
      </c>
      <c r="L717" s="147" t="s">
        <v>323</v>
      </c>
      <c r="M717" s="146"/>
      <c r="N717" s="150">
        <v>4.4800000000000004</v>
      </c>
      <c r="O717" s="148" t="s">
        <v>115</v>
      </c>
      <c r="P717" s="128">
        <f>IFERROR(VLOOKUP(L717,NiceHash!$S$3:$W$33,4,FALSE)*N717,0)</f>
        <v>0</v>
      </c>
      <c r="Q717" s="121"/>
      <c r="R717" s="120"/>
      <c r="S717" s="128">
        <f>IFERROR(VLOOKUP(M717,NiceHash!$S$3:$W$33,4,FALSE)*Q717,0)</f>
        <v>0</v>
      </c>
      <c r="T717" s="132">
        <f t="shared" si="11"/>
        <v>0</v>
      </c>
      <c r="U717" s="124"/>
      <c r="V717" s="136"/>
      <c r="X717" s="138"/>
      <c r="Y717" s="138" t="s">
        <v>312</v>
      </c>
      <c r="Z717" s="138">
        <v>364.51</v>
      </c>
    </row>
    <row r="718" spans="1:26" x14ac:dyDescent="0.25">
      <c r="A718" s="146" t="s">
        <v>284</v>
      </c>
      <c r="B718" s="147" t="s">
        <v>675</v>
      </c>
      <c r="C718" s="146" t="s">
        <v>657</v>
      </c>
      <c r="D718" s="147" t="s">
        <v>658</v>
      </c>
      <c r="E718" s="148" t="s">
        <v>668</v>
      </c>
      <c r="F718" s="148" t="s">
        <v>164</v>
      </c>
      <c r="G718" s="147" t="s">
        <v>761</v>
      </c>
      <c r="H718" s="147"/>
      <c r="I718" s="148"/>
      <c r="J718" s="149">
        <v>1418</v>
      </c>
      <c r="K718" s="149">
        <v>3305</v>
      </c>
      <c r="L718" s="147" t="s">
        <v>323</v>
      </c>
      <c r="M718" s="146"/>
      <c r="N718" s="150">
        <v>4.4489999999999998</v>
      </c>
      <c r="O718" s="148" t="s">
        <v>115</v>
      </c>
      <c r="P718" s="128">
        <f>IFERROR(VLOOKUP(L718,NiceHash!$S$3:$W$33,4,FALSE)*N718,0)</f>
        <v>0</v>
      </c>
      <c r="Q718" s="121"/>
      <c r="R718" s="120"/>
      <c r="S718" s="128">
        <f>IFERROR(VLOOKUP(M718,NiceHash!$S$3:$W$33,4,FALSE)*Q718,0)</f>
        <v>0</v>
      </c>
      <c r="T718" s="132">
        <f t="shared" si="11"/>
        <v>0</v>
      </c>
      <c r="U718" s="124"/>
      <c r="V718" s="136"/>
      <c r="X718" s="138"/>
      <c r="Y718" s="138" t="s">
        <v>312</v>
      </c>
      <c r="Z718" s="138">
        <v>364.51</v>
      </c>
    </row>
    <row r="719" spans="1:26" x14ac:dyDescent="0.25">
      <c r="A719" s="146" t="s">
        <v>284</v>
      </c>
      <c r="B719" s="147" t="s">
        <v>675</v>
      </c>
      <c r="C719" s="146" t="s">
        <v>657</v>
      </c>
      <c r="D719" s="147" t="s">
        <v>658</v>
      </c>
      <c r="E719" s="148" t="s">
        <v>668</v>
      </c>
      <c r="F719" s="148" t="s">
        <v>164</v>
      </c>
      <c r="G719" s="147" t="s">
        <v>761</v>
      </c>
      <c r="H719" s="147"/>
      <c r="I719" s="148"/>
      <c r="J719" s="149">
        <v>1418</v>
      </c>
      <c r="K719" s="149">
        <v>3305</v>
      </c>
      <c r="L719" s="153" t="s">
        <v>131</v>
      </c>
      <c r="M719" s="146"/>
      <c r="N719" s="154">
        <v>22.356000000000002</v>
      </c>
      <c r="O719" s="148" t="s">
        <v>232</v>
      </c>
      <c r="P719" s="128">
        <f>IFERROR(VLOOKUP(L719,NiceHash!$S$3:$W$33,4,FALSE)*N719,0)</f>
        <v>0.92062238266800012</v>
      </c>
      <c r="Q719" s="121"/>
      <c r="R719" s="120"/>
      <c r="S719" s="128">
        <f>IFERROR(VLOOKUP(M719,NiceHash!$S$3:$W$33,4,FALSE)*Q719,0)</f>
        <v>0</v>
      </c>
      <c r="T719" s="132">
        <f t="shared" si="11"/>
        <v>0.92062238266800012</v>
      </c>
      <c r="U719" s="124"/>
      <c r="V719" s="136"/>
      <c r="X719" s="138"/>
      <c r="Y719" s="138" t="s">
        <v>312</v>
      </c>
      <c r="Z719" s="138">
        <v>364.51</v>
      </c>
    </row>
    <row r="720" spans="1:26" x14ac:dyDescent="0.25">
      <c r="A720" s="146" t="s">
        <v>284</v>
      </c>
      <c r="B720" s="147" t="s">
        <v>675</v>
      </c>
      <c r="C720" s="146" t="s">
        <v>657</v>
      </c>
      <c r="D720" s="147" t="s">
        <v>658</v>
      </c>
      <c r="E720" s="148" t="s">
        <v>668</v>
      </c>
      <c r="F720" s="148" t="s">
        <v>164</v>
      </c>
      <c r="G720" s="147" t="s">
        <v>761</v>
      </c>
      <c r="H720" s="147"/>
      <c r="I720" s="148"/>
      <c r="J720" s="149">
        <v>1418</v>
      </c>
      <c r="K720" s="149">
        <v>3305</v>
      </c>
      <c r="L720" s="147" t="s">
        <v>13</v>
      </c>
      <c r="M720" s="146"/>
      <c r="N720" s="150">
        <v>0.68400000000000005</v>
      </c>
      <c r="O720" s="148" t="s">
        <v>115</v>
      </c>
      <c r="P720" s="128">
        <f>IFERROR(VLOOKUP(L720,NiceHash!$S$3:$W$33,4,FALSE)*N720,0)</f>
        <v>0.93945864625199993</v>
      </c>
      <c r="Q720" s="121"/>
      <c r="R720" s="120"/>
      <c r="S720" s="128">
        <f>IFERROR(VLOOKUP(M720,NiceHash!$S$3:$W$33,4,FALSE)*Q720,0)</f>
        <v>0</v>
      </c>
      <c r="T720" s="132">
        <f t="shared" si="11"/>
        <v>0.93945864625199993</v>
      </c>
      <c r="U720" s="124"/>
      <c r="V720" s="136"/>
      <c r="X720" s="138"/>
      <c r="Y720" s="138" t="s">
        <v>312</v>
      </c>
      <c r="Z720" s="138">
        <v>364.51</v>
      </c>
    </row>
    <row r="721" spans="1:26" x14ac:dyDescent="0.25">
      <c r="A721" s="146" t="s">
        <v>284</v>
      </c>
      <c r="B721" s="147" t="s">
        <v>675</v>
      </c>
      <c r="C721" s="146" t="s">
        <v>657</v>
      </c>
      <c r="D721" s="147" t="s">
        <v>658</v>
      </c>
      <c r="E721" s="148" t="s">
        <v>668</v>
      </c>
      <c r="F721" s="148" t="s">
        <v>164</v>
      </c>
      <c r="G721" s="147" t="s">
        <v>761</v>
      </c>
      <c r="H721" s="147"/>
      <c r="I721" s="148"/>
      <c r="J721" s="149">
        <v>1418</v>
      </c>
      <c r="K721" s="149">
        <v>3305</v>
      </c>
      <c r="L721" s="147" t="s">
        <v>22</v>
      </c>
      <c r="M721" s="146"/>
      <c r="N721" s="151">
        <v>16.5</v>
      </c>
      <c r="O721" s="148" t="s">
        <v>232</v>
      </c>
      <c r="P721" s="128">
        <f>IFERROR(VLOOKUP(L721,NiceHash!$S$3:$W$33,4,FALSE)*N721,0)</f>
        <v>0.48150562140450004</v>
      </c>
      <c r="Q721" s="121"/>
      <c r="R721" s="120"/>
      <c r="S721" s="128">
        <f>IFERROR(VLOOKUP(M721,NiceHash!$S$3:$W$33,4,FALSE)*Q721,0)</f>
        <v>0</v>
      </c>
      <c r="T721" s="132">
        <f t="shared" si="11"/>
        <v>0.48150562140450004</v>
      </c>
      <c r="U721" s="124"/>
      <c r="V721" s="136"/>
      <c r="X721" s="138"/>
      <c r="Y721" s="138" t="s">
        <v>312</v>
      </c>
      <c r="Z721" s="138">
        <v>364.51</v>
      </c>
    </row>
    <row r="722" spans="1:26" x14ac:dyDescent="0.25">
      <c r="A722" s="146" t="s">
        <v>284</v>
      </c>
      <c r="B722" s="147" t="s">
        <v>675</v>
      </c>
      <c r="C722" s="146" t="s">
        <v>657</v>
      </c>
      <c r="D722" s="147" t="s">
        <v>658</v>
      </c>
      <c r="E722" s="148" t="s">
        <v>668</v>
      </c>
      <c r="F722" s="148" t="s">
        <v>164</v>
      </c>
      <c r="G722" s="147" t="s">
        <v>761</v>
      </c>
      <c r="H722" s="147"/>
      <c r="I722" s="148"/>
      <c r="J722" s="149">
        <v>1418</v>
      </c>
      <c r="K722" s="149">
        <v>3305</v>
      </c>
      <c r="L722" s="147" t="s">
        <v>16</v>
      </c>
      <c r="M722" s="146"/>
      <c r="N722" s="152">
        <v>996</v>
      </c>
      <c r="O722" s="148" t="s">
        <v>223</v>
      </c>
      <c r="P722" s="128">
        <f>IFERROR(VLOOKUP(L722,NiceHash!$S$3:$W$33,4,FALSE)*N722,0)</f>
        <v>0.93852846039599991</v>
      </c>
      <c r="Q722" s="121"/>
      <c r="R722" s="120"/>
      <c r="S722" s="128">
        <f>IFERROR(VLOOKUP(M722,NiceHash!$S$3:$W$33,4,FALSE)*Q722,0)</f>
        <v>0</v>
      </c>
      <c r="T722" s="132">
        <f t="shared" si="11"/>
        <v>0.93852846039599991</v>
      </c>
      <c r="U722" s="124"/>
      <c r="V722" s="136"/>
      <c r="X722" s="138"/>
      <c r="Y722" s="138" t="s">
        <v>312</v>
      </c>
      <c r="Z722" s="138">
        <v>364.51</v>
      </c>
    </row>
    <row r="723" spans="1:26" x14ac:dyDescent="0.25">
      <c r="A723" s="146" t="s">
        <v>284</v>
      </c>
      <c r="B723" s="147" t="s">
        <v>675</v>
      </c>
      <c r="C723" s="146" t="s">
        <v>657</v>
      </c>
      <c r="D723" s="147" t="s">
        <v>658</v>
      </c>
      <c r="E723" s="148" t="s">
        <v>668</v>
      </c>
      <c r="F723" s="148" t="s">
        <v>164</v>
      </c>
      <c r="G723" s="147" t="s">
        <v>761</v>
      </c>
      <c r="H723" s="147"/>
      <c r="I723" s="148"/>
      <c r="J723" s="149">
        <v>1418</v>
      </c>
      <c r="K723" s="149">
        <v>3305</v>
      </c>
      <c r="L723" s="147" t="s">
        <v>15</v>
      </c>
      <c r="M723" s="146"/>
      <c r="N723" s="154">
        <v>46.14</v>
      </c>
      <c r="O723" s="148" t="s">
        <v>232</v>
      </c>
      <c r="P723" s="128">
        <f>IFERROR(VLOOKUP(L723,NiceHash!$S$3:$W$33,4,FALSE)*N723,0)</f>
        <v>5.8678013236500001E-2</v>
      </c>
      <c r="Q723" s="121"/>
      <c r="R723" s="120"/>
      <c r="S723" s="128">
        <f>IFERROR(VLOOKUP(M723,NiceHash!$S$3:$W$33,4,FALSE)*Q723,0)</f>
        <v>0</v>
      </c>
      <c r="T723" s="132">
        <f t="shared" si="11"/>
        <v>5.8678013236500001E-2</v>
      </c>
      <c r="U723" s="124"/>
      <c r="V723" s="136"/>
      <c r="X723" s="138"/>
      <c r="Y723" s="138" t="s">
        <v>312</v>
      </c>
      <c r="Z723" s="138">
        <v>364.51</v>
      </c>
    </row>
    <row r="724" spans="1:26" x14ac:dyDescent="0.25">
      <c r="A724" s="146" t="s">
        <v>284</v>
      </c>
      <c r="B724" s="147" t="s">
        <v>675</v>
      </c>
      <c r="C724" s="146" t="s">
        <v>657</v>
      </c>
      <c r="D724" s="147" t="s">
        <v>658</v>
      </c>
      <c r="E724" s="148" t="s">
        <v>668</v>
      </c>
      <c r="F724" s="148" t="s">
        <v>164</v>
      </c>
      <c r="G724" s="147" t="s">
        <v>761</v>
      </c>
      <c r="H724" s="147"/>
      <c r="I724" s="148"/>
      <c r="J724" s="149">
        <v>1418</v>
      </c>
      <c r="K724" s="149">
        <v>3305</v>
      </c>
      <c r="L724" s="147" t="s">
        <v>20</v>
      </c>
      <c r="M724" s="146"/>
      <c r="N724" s="154">
        <v>28.64</v>
      </c>
      <c r="O724" s="148" t="s">
        <v>232</v>
      </c>
      <c r="P724" s="128">
        <f>IFERROR(VLOOKUP(L724,NiceHash!$S$3:$W$33,4,FALSE)*N724,0)</f>
        <v>1.6072190474400002E-2</v>
      </c>
      <c r="Q724" s="121"/>
      <c r="R724" s="120"/>
      <c r="S724" s="128">
        <f>IFERROR(VLOOKUP(M724,NiceHash!$S$3:$W$33,4,FALSE)*Q724,0)</f>
        <v>0</v>
      </c>
      <c r="T724" s="132">
        <f t="shared" si="11"/>
        <v>1.6072190474400002E-2</v>
      </c>
      <c r="U724" s="124"/>
      <c r="V724" s="136"/>
      <c r="X724" s="138"/>
      <c r="Y724" s="138" t="s">
        <v>312</v>
      </c>
      <c r="Z724" s="138">
        <v>364.51</v>
      </c>
    </row>
    <row r="725" spans="1:26" x14ac:dyDescent="0.25">
      <c r="A725" s="146" t="s">
        <v>284</v>
      </c>
      <c r="B725" s="147" t="s">
        <v>675</v>
      </c>
      <c r="C725" s="146" t="s">
        <v>657</v>
      </c>
      <c r="D725" s="147" t="s">
        <v>658</v>
      </c>
      <c r="E725" s="148" t="s">
        <v>668</v>
      </c>
      <c r="F725" s="148" t="s">
        <v>164</v>
      </c>
      <c r="G725" s="147" t="s">
        <v>761</v>
      </c>
      <c r="H725" s="147"/>
      <c r="I725" s="148"/>
      <c r="J725" s="149">
        <v>1418</v>
      </c>
      <c r="K725" s="149">
        <v>3305</v>
      </c>
      <c r="L725" s="147" t="s">
        <v>19</v>
      </c>
      <c r="M725" s="146"/>
      <c r="N725" s="154">
        <v>20.62</v>
      </c>
      <c r="O725" s="148" t="s">
        <v>232</v>
      </c>
      <c r="P725" s="128">
        <f>IFERROR(VLOOKUP(L725,NiceHash!$S$3:$W$33,4,FALSE)*N725,0)</f>
        <v>2.1328241181659997E-2</v>
      </c>
      <c r="Q725" s="121"/>
      <c r="R725" s="120"/>
      <c r="S725" s="128">
        <f>IFERROR(VLOOKUP(M725,NiceHash!$S$3:$W$33,4,FALSE)*Q725,0)</f>
        <v>0</v>
      </c>
      <c r="T725" s="132">
        <f t="shared" si="11"/>
        <v>2.1328241181659997E-2</v>
      </c>
      <c r="U725" s="124"/>
      <c r="V725" s="136"/>
      <c r="X725" s="138"/>
      <c r="Y725" s="138" t="s">
        <v>312</v>
      </c>
      <c r="Z725" s="138">
        <v>364.51</v>
      </c>
    </row>
    <row r="726" spans="1:26" x14ac:dyDescent="0.25">
      <c r="A726" s="146" t="s">
        <v>284</v>
      </c>
      <c r="B726" s="147" t="s">
        <v>675</v>
      </c>
      <c r="C726" s="146" t="s">
        <v>657</v>
      </c>
      <c r="D726" s="147" t="s">
        <v>658</v>
      </c>
      <c r="E726" s="148" t="s">
        <v>668</v>
      </c>
      <c r="F726" s="148" t="s">
        <v>164</v>
      </c>
      <c r="G726" s="147" t="s">
        <v>761</v>
      </c>
      <c r="H726" s="147"/>
      <c r="I726" s="148"/>
      <c r="J726" s="149">
        <v>1418</v>
      </c>
      <c r="K726" s="149">
        <v>3305</v>
      </c>
      <c r="L726" s="147" t="s">
        <v>18</v>
      </c>
      <c r="M726" s="146"/>
      <c r="N726" s="152">
        <v>342</v>
      </c>
      <c r="O726" s="148" t="s">
        <v>232</v>
      </c>
      <c r="P726" s="128">
        <f>IFERROR(VLOOKUP(L726,NiceHash!$S$3:$W$33,4,FALSE)*N726,0)</f>
        <v>0</v>
      </c>
      <c r="Q726" s="121"/>
      <c r="R726" s="120"/>
      <c r="S726" s="128">
        <f>IFERROR(VLOOKUP(M726,NiceHash!$S$3:$W$33,4,FALSE)*Q726,0)</f>
        <v>0</v>
      </c>
      <c r="T726" s="132">
        <f t="shared" si="11"/>
        <v>0</v>
      </c>
      <c r="U726" s="124"/>
      <c r="V726" s="136"/>
      <c r="X726" s="138"/>
      <c r="Y726" s="138" t="s">
        <v>312</v>
      </c>
      <c r="Z726" s="138">
        <v>364.51</v>
      </c>
    </row>
    <row r="727" spans="1:26" x14ac:dyDescent="0.25">
      <c r="A727" s="146" t="s">
        <v>284</v>
      </c>
      <c r="B727" s="147" t="s">
        <v>675</v>
      </c>
      <c r="C727" s="146" t="s">
        <v>657</v>
      </c>
      <c r="D727" s="147" t="s">
        <v>658</v>
      </c>
      <c r="E727" s="148" t="s">
        <v>668</v>
      </c>
      <c r="F727" s="148" t="s">
        <v>164</v>
      </c>
      <c r="G727" s="147" t="s">
        <v>761</v>
      </c>
      <c r="H727" s="147"/>
      <c r="I727" s="148"/>
      <c r="J727" s="149">
        <v>1418</v>
      </c>
      <c r="K727" s="149">
        <v>3305</v>
      </c>
      <c r="L727" s="147" t="s">
        <v>11</v>
      </c>
      <c r="M727" s="146"/>
      <c r="N727" s="151">
        <v>13.84</v>
      </c>
      <c r="O727" s="148" t="s">
        <v>232</v>
      </c>
      <c r="P727" s="128">
        <f>IFERROR(VLOOKUP(L727,NiceHash!$S$3:$W$33,4,FALSE)*N727,0)</f>
        <v>2.0115269135999999E-3</v>
      </c>
      <c r="Q727" s="121"/>
      <c r="R727" s="120"/>
      <c r="S727" s="128">
        <f>IFERROR(VLOOKUP(M727,NiceHash!$S$3:$W$33,4,FALSE)*Q727,0)</f>
        <v>0</v>
      </c>
      <c r="T727" s="132">
        <f t="shared" si="11"/>
        <v>2.0115269135999999E-3</v>
      </c>
      <c r="U727" s="124"/>
      <c r="V727" s="136"/>
      <c r="X727" s="138"/>
      <c r="Y727" s="138" t="s">
        <v>312</v>
      </c>
      <c r="Z727" s="138">
        <v>364.51</v>
      </c>
    </row>
    <row r="728" spans="1:26" x14ac:dyDescent="0.25">
      <c r="A728" s="146" t="s">
        <v>284</v>
      </c>
      <c r="B728" s="147" t="s">
        <v>675</v>
      </c>
      <c r="C728" s="146" t="s">
        <v>657</v>
      </c>
      <c r="D728" s="147" t="s">
        <v>658</v>
      </c>
      <c r="E728" s="148" t="s">
        <v>668</v>
      </c>
      <c r="F728" s="148" t="s">
        <v>164</v>
      </c>
      <c r="G728" s="147" t="s">
        <v>761</v>
      </c>
      <c r="H728" s="147"/>
      <c r="I728" s="148"/>
      <c r="J728" s="149">
        <v>1418</v>
      </c>
      <c r="K728" s="149">
        <v>3305</v>
      </c>
      <c r="L728" s="147" t="s">
        <v>12</v>
      </c>
      <c r="M728" s="146"/>
      <c r="N728" s="151">
        <v>10.7</v>
      </c>
      <c r="O728" s="148" t="s">
        <v>232</v>
      </c>
      <c r="P728" s="128">
        <f>IFERROR(VLOOKUP(L728,NiceHash!$S$3:$W$33,4,FALSE)*N728,0)</f>
        <v>2.5919241299999996E-2</v>
      </c>
      <c r="Q728" s="121"/>
      <c r="R728" s="120"/>
      <c r="S728" s="128">
        <f>IFERROR(VLOOKUP(M728,NiceHash!$S$3:$W$33,4,FALSE)*Q728,0)</f>
        <v>0</v>
      </c>
      <c r="T728" s="132">
        <f t="shared" si="11"/>
        <v>2.5919241299999996E-2</v>
      </c>
      <c r="U728" s="124"/>
      <c r="V728" s="136"/>
      <c r="X728" s="138"/>
      <c r="Y728" s="138" t="s">
        <v>312</v>
      </c>
      <c r="Z728" s="138">
        <v>364.51</v>
      </c>
    </row>
    <row r="729" spans="1:26" x14ac:dyDescent="0.25">
      <c r="A729" s="146" t="s">
        <v>284</v>
      </c>
      <c r="B729" s="147" t="s">
        <v>675</v>
      </c>
      <c r="C729" s="146" t="s">
        <v>657</v>
      </c>
      <c r="D729" s="147" t="s">
        <v>658</v>
      </c>
      <c r="E729" s="148" t="s">
        <v>668</v>
      </c>
      <c r="F729" s="148" t="s">
        <v>164</v>
      </c>
      <c r="G729" s="147" t="s">
        <v>761</v>
      </c>
      <c r="H729" s="147"/>
      <c r="I729" s="148"/>
      <c r="J729" s="149">
        <v>1418</v>
      </c>
      <c r="K729" s="149">
        <v>3305</v>
      </c>
      <c r="L729" s="147" t="s">
        <v>14</v>
      </c>
      <c r="M729" s="146"/>
      <c r="N729" s="151">
        <v>9.2140000000000004</v>
      </c>
      <c r="O729" s="148" t="s">
        <v>232</v>
      </c>
      <c r="P729" s="128">
        <f>IFERROR(VLOOKUP(L729,NiceHash!$S$3:$W$33,4,FALSE)*N729,0)</f>
        <v>2.2319615825999999E-2</v>
      </c>
      <c r="Q729" s="121"/>
      <c r="R729" s="120"/>
      <c r="S729" s="128">
        <f>IFERROR(VLOOKUP(M729,NiceHash!$S$3:$W$33,4,FALSE)*Q729,0)</f>
        <v>0</v>
      </c>
      <c r="T729" s="132">
        <f t="shared" si="11"/>
        <v>2.2319615825999999E-2</v>
      </c>
      <c r="U729" s="124"/>
      <c r="V729" s="136"/>
      <c r="X729" s="138"/>
      <c r="Y729" s="138" t="s">
        <v>312</v>
      </c>
      <c r="Z729" s="138">
        <v>364.51</v>
      </c>
    </row>
    <row r="730" spans="1:26" x14ac:dyDescent="0.25">
      <c r="A730" s="146" t="s">
        <v>284</v>
      </c>
      <c r="B730" s="147" t="s">
        <v>675</v>
      </c>
      <c r="C730" s="146" t="s">
        <v>657</v>
      </c>
      <c r="D730" s="147" t="s">
        <v>658</v>
      </c>
      <c r="E730" s="148" t="s">
        <v>668</v>
      </c>
      <c r="F730" s="148" t="s">
        <v>164</v>
      </c>
      <c r="G730" s="147" t="s">
        <v>762</v>
      </c>
      <c r="H730" s="147"/>
      <c r="I730" s="148"/>
      <c r="J730" s="149">
        <v>1524</v>
      </c>
      <c r="K730" s="149">
        <v>6608</v>
      </c>
      <c r="L730" s="153" t="s">
        <v>131</v>
      </c>
      <c r="M730" s="146"/>
      <c r="N730" s="154">
        <v>21.63</v>
      </c>
      <c r="O730" s="148" t="s">
        <v>232</v>
      </c>
      <c r="P730" s="128">
        <f>IFERROR(VLOOKUP(L730,NiceHash!$S$3:$W$33,4,FALSE)*N730,0)</f>
        <v>0.89072562788999998</v>
      </c>
      <c r="Q730" s="121"/>
      <c r="R730" s="120"/>
      <c r="S730" s="128">
        <f>IFERROR(VLOOKUP(M730,NiceHash!$S$3:$W$33,4,FALSE)*Q730,0)</f>
        <v>0</v>
      </c>
      <c r="T730" s="132">
        <f t="shared" si="11"/>
        <v>0.89072562788999998</v>
      </c>
      <c r="U730" s="124"/>
      <c r="V730" s="136"/>
      <c r="X730" s="138"/>
      <c r="Y730" s="138" t="s">
        <v>353</v>
      </c>
      <c r="Z730" s="138">
        <v>364</v>
      </c>
    </row>
    <row r="731" spans="1:26" x14ac:dyDescent="0.25">
      <c r="A731" s="146" t="s">
        <v>284</v>
      </c>
      <c r="B731" s="147" t="s">
        <v>297</v>
      </c>
      <c r="C731" s="146" t="s">
        <v>657</v>
      </c>
      <c r="D731" s="147" t="s">
        <v>658</v>
      </c>
      <c r="E731" s="148" t="s">
        <v>668</v>
      </c>
      <c r="F731" s="148" t="s">
        <v>164</v>
      </c>
      <c r="G731" s="147" t="s">
        <v>763</v>
      </c>
      <c r="H731" s="147"/>
      <c r="I731" s="148"/>
      <c r="J731" s="149">
        <v>1100</v>
      </c>
      <c r="K731" s="149">
        <v>1500</v>
      </c>
      <c r="L731" s="153" t="s">
        <v>131</v>
      </c>
      <c r="M731" s="146"/>
      <c r="N731" s="154">
        <v>23.5</v>
      </c>
      <c r="O731" s="148" t="s">
        <v>232</v>
      </c>
      <c r="P731" s="128">
        <f>IFERROR(VLOOKUP(L731,NiceHash!$S$3:$W$33,4,FALSE)*N731,0)</f>
        <v>0.96773242050000008</v>
      </c>
      <c r="Q731" s="121"/>
      <c r="R731" s="120"/>
      <c r="S731" s="128">
        <f>IFERROR(VLOOKUP(M731,NiceHash!$S$3:$W$33,4,FALSE)*Q731,0)</f>
        <v>0</v>
      </c>
      <c r="T731" s="132">
        <f t="shared" si="11"/>
        <v>0.96773242050000008</v>
      </c>
      <c r="U731" s="124"/>
      <c r="V731" s="136"/>
      <c r="X731" s="138"/>
      <c r="Y731" s="138" t="s">
        <v>683</v>
      </c>
      <c r="Z731" s="138" t="s">
        <v>764</v>
      </c>
    </row>
    <row r="732" spans="1:26" x14ac:dyDescent="0.25">
      <c r="A732" s="146" t="s">
        <v>284</v>
      </c>
      <c r="B732" s="147" t="s">
        <v>675</v>
      </c>
      <c r="C732" s="146" t="s">
        <v>657</v>
      </c>
      <c r="D732" s="147" t="s">
        <v>658</v>
      </c>
      <c r="E732" s="148" t="s">
        <v>668</v>
      </c>
      <c r="F732" s="148" t="s">
        <v>164</v>
      </c>
      <c r="G732" s="147"/>
      <c r="H732" s="147"/>
      <c r="I732" s="148"/>
      <c r="J732" s="149">
        <v>1392</v>
      </c>
      <c r="K732" s="149">
        <v>3004</v>
      </c>
      <c r="L732" s="147" t="s">
        <v>289</v>
      </c>
      <c r="M732" s="146"/>
      <c r="N732" s="150">
        <v>1.51</v>
      </c>
      <c r="O732" s="148" t="s">
        <v>115</v>
      </c>
      <c r="P732" s="128">
        <f>IFERROR(VLOOKUP(L732,NiceHash!$S$3:$W$33,4,FALSE)*N732,0)</f>
        <v>9.1444052249999991E-2</v>
      </c>
      <c r="Q732" s="121"/>
      <c r="R732" s="120"/>
      <c r="S732" s="128">
        <f>IFERROR(VLOOKUP(M732,NiceHash!$S$3:$W$33,4,FALSE)*Q732,0)</f>
        <v>0</v>
      </c>
      <c r="T732" s="132">
        <f t="shared" si="11"/>
        <v>9.1444052249999991E-2</v>
      </c>
      <c r="U732" s="124"/>
      <c r="V732" s="136"/>
      <c r="X732" s="138"/>
      <c r="Y732" s="138" t="s">
        <v>766</v>
      </c>
      <c r="Z732" s="138">
        <v>367.35</v>
      </c>
    </row>
    <row r="733" spans="1:26" x14ac:dyDescent="0.25">
      <c r="A733" s="146" t="s">
        <v>284</v>
      </c>
      <c r="B733" s="147" t="s">
        <v>344</v>
      </c>
      <c r="C733" s="146" t="s">
        <v>657</v>
      </c>
      <c r="D733" s="147" t="s">
        <v>658</v>
      </c>
      <c r="E733" s="148" t="s">
        <v>668</v>
      </c>
      <c r="F733" s="148" t="s">
        <v>164</v>
      </c>
      <c r="G733" s="147"/>
      <c r="H733" s="147"/>
      <c r="I733" s="148"/>
      <c r="J733" s="149">
        <v>1400</v>
      </c>
      <c r="K733" s="149">
        <v>7000</v>
      </c>
      <c r="L733" s="153" t="s">
        <v>131</v>
      </c>
      <c r="M733" s="146"/>
      <c r="N733" s="154">
        <v>20</v>
      </c>
      <c r="O733" s="148" t="s">
        <v>232</v>
      </c>
      <c r="P733" s="128">
        <f>IFERROR(VLOOKUP(L733,NiceHash!$S$3:$W$33,4,FALSE)*N733,0)</f>
        <v>0.82360206000000002</v>
      </c>
      <c r="Q733" s="121"/>
      <c r="R733" s="120"/>
      <c r="S733" s="128">
        <f>IFERROR(VLOOKUP(M733,NiceHash!$S$3:$W$33,4,FALSE)*Q733,0)</f>
        <v>0</v>
      </c>
      <c r="T733" s="132">
        <f t="shared" si="11"/>
        <v>0.82360206000000002</v>
      </c>
      <c r="U733" s="124"/>
      <c r="V733" s="136"/>
      <c r="X733" s="138"/>
      <c r="Y733" s="138" t="s">
        <v>470</v>
      </c>
      <c r="Z733" s="138">
        <v>362</v>
      </c>
    </row>
    <row r="734" spans="1:26" x14ac:dyDescent="0.25">
      <c r="A734" s="146" t="s">
        <v>284</v>
      </c>
      <c r="B734" s="147" t="s">
        <v>675</v>
      </c>
      <c r="C734" s="146" t="s">
        <v>657</v>
      </c>
      <c r="D734" s="147" t="s">
        <v>658</v>
      </c>
      <c r="E734" s="148" t="s">
        <v>668</v>
      </c>
      <c r="F734" s="148" t="s">
        <v>164</v>
      </c>
      <c r="G734" s="147"/>
      <c r="H734" s="147"/>
      <c r="I734" s="148"/>
      <c r="J734" s="149">
        <v>1367</v>
      </c>
      <c r="K734" s="149">
        <v>3580</v>
      </c>
      <c r="L734" s="153" t="s">
        <v>131</v>
      </c>
      <c r="M734" s="146"/>
      <c r="N734" s="154">
        <v>19.850000000000001</v>
      </c>
      <c r="O734" s="148" t="s">
        <v>232</v>
      </c>
      <c r="P734" s="128">
        <f>IFERROR(VLOOKUP(L734,NiceHash!$S$3:$W$33,4,FALSE)*N734,0)</f>
        <v>0.81742504455000009</v>
      </c>
      <c r="Q734" s="121"/>
      <c r="R734" s="120"/>
      <c r="S734" s="128">
        <f>IFERROR(VLOOKUP(M734,NiceHash!$S$3:$W$33,4,FALSE)*Q734,0)</f>
        <v>0</v>
      </c>
      <c r="T734" s="132">
        <f t="shared" si="11"/>
        <v>0.81742504455000009</v>
      </c>
      <c r="U734" s="124"/>
      <c r="V734" s="136"/>
      <c r="X734" s="138"/>
      <c r="Y734" s="138" t="s">
        <v>418</v>
      </c>
      <c r="Z734" s="138" t="s">
        <v>765</v>
      </c>
    </row>
    <row r="735" spans="1:26" x14ac:dyDescent="0.25">
      <c r="A735" s="146" t="s">
        <v>284</v>
      </c>
      <c r="B735" s="147" t="s">
        <v>311</v>
      </c>
      <c r="C735" s="146" t="s">
        <v>657</v>
      </c>
      <c r="D735" s="147" t="s">
        <v>658</v>
      </c>
      <c r="E735" s="148" t="s">
        <v>668</v>
      </c>
      <c r="F735" s="148" t="s">
        <v>164</v>
      </c>
      <c r="G735" s="147"/>
      <c r="H735" s="147"/>
      <c r="I735" s="148"/>
      <c r="J735" s="149">
        <v>1228</v>
      </c>
      <c r="K735" s="149">
        <v>7010</v>
      </c>
      <c r="L735" s="153" t="s">
        <v>131</v>
      </c>
      <c r="M735" s="146"/>
      <c r="N735" s="154">
        <v>13.7</v>
      </c>
      <c r="O735" s="148" t="s">
        <v>232</v>
      </c>
      <c r="P735" s="128">
        <f>IFERROR(VLOOKUP(L735,NiceHash!$S$3:$W$33,4,FALSE)*N735,0)</f>
        <v>0.56416741110000002</v>
      </c>
      <c r="Q735" s="121"/>
      <c r="R735" s="120"/>
      <c r="S735" s="128">
        <f>IFERROR(VLOOKUP(M735,NiceHash!$S$3:$W$33,4,FALSE)*Q735,0)</f>
        <v>0</v>
      </c>
      <c r="T735" s="132">
        <f t="shared" si="11"/>
        <v>0.56416741110000002</v>
      </c>
      <c r="U735" s="124"/>
      <c r="V735" s="136"/>
      <c r="X735" s="138"/>
      <c r="Y735" s="138" t="s">
        <v>312</v>
      </c>
      <c r="Z735" s="138">
        <v>368.81</v>
      </c>
    </row>
    <row r="736" spans="1:26" x14ac:dyDescent="0.25">
      <c r="A736" s="146" t="s">
        <v>284</v>
      </c>
      <c r="B736" s="147" t="s">
        <v>297</v>
      </c>
      <c r="C736" s="146" t="s">
        <v>657</v>
      </c>
      <c r="D736" s="147" t="s">
        <v>658</v>
      </c>
      <c r="E736" s="148" t="s">
        <v>668</v>
      </c>
      <c r="F736" s="148" t="s">
        <v>164</v>
      </c>
      <c r="G736" s="147"/>
      <c r="H736" s="147"/>
      <c r="I736" s="148"/>
      <c r="J736" s="149">
        <v>1328</v>
      </c>
      <c r="K736" s="149">
        <v>7010</v>
      </c>
      <c r="L736" s="153" t="s">
        <v>131</v>
      </c>
      <c r="M736" s="146"/>
      <c r="N736" s="154">
        <v>22</v>
      </c>
      <c r="O736" s="148" t="s">
        <v>232</v>
      </c>
      <c r="P736" s="128">
        <f>IFERROR(VLOOKUP(L736,NiceHash!$S$3:$W$33,4,FALSE)*N736,0)</f>
        <v>0.90596226600000007</v>
      </c>
      <c r="Q736" s="121"/>
      <c r="R736" s="120"/>
      <c r="S736" s="128">
        <f>IFERROR(VLOOKUP(M736,NiceHash!$S$3:$W$33,4,FALSE)*Q736,0)</f>
        <v>0</v>
      </c>
      <c r="T736" s="132">
        <f t="shared" si="11"/>
        <v>0.90596226600000007</v>
      </c>
      <c r="U736" s="124"/>
      <c r="V736" s="136"/>
      <c r="X736" s="138"/>
      <c r="Y736" s="138" t="s">
        <v>353</v>
      </c>
      <c r="Z736" s="138" t="s">
        <v>767</v>
      </c>
    </row>
    <row r="737" spans="1:26" x14ac:dyDescent="0.25">
      <c r="A737" s="146" t="s">
        <v>833</v>
      </c>
      <c r="B737" s="147"/>
      <c r="C737" s="146" t="s">
        <v>657</v>
      </c>
      <c r="D737" s="147" t="s">
        <v>658</v>
      </c>
      <c r="E737" s="148" t="s">
        <v>668</v>
      </c>
      <c r="F737" s="148" t="s">
        <v>838</v>
      </c>
      <c r="G737" s="147" t="s">
        <v>670</v>
      </c>
      <c r="H737" s="147"/>
      <c r="I737" s="148"/>
      <c r="J737" s="163" t="s">
        <v>839</v>
      </c>
      <c r="K737" s="163" t="s">
        <v>840</v>
      </c>
      <c r="L737" s="63" t="s">
        <v>25</v>
      </c>
      <c r="M737" s="146"/>
      <c r="N737" s="151">
        <v>1.05</v>
      </c>
      <c r="O737" s="148" t="s">
        <v>115</v>
      </c>
      <c r="P737" s="128">
        <f>IFERROR(VLOOKUP(L737,NiceHash!$S$3:$W$33,4,FALSE)*N737,0)</f>
        <v>0</v>
      </c>
      <c r="Q737" s="121"/>
      <c r="R737" s="123"/>
      <c r="S737" s="128">
        <f>IFERROR(VLOOKUP(M737,NiceHash!$S$3:$W$33,4,FALSE)*Q737,0)</f>
        <v>0</v>
      </c>
      <c r="T737" s="132">
        <f t="shared" si="11"/>
        <v>0</v>
      </c>
      <c r="U737" s="124">
        <v>75</v>
      </c>
      <c r="V737" s="136"/>
      <c r="X737" s="138"/>
      <c r="Y737" s="138"/>
      <c r="Z737" s="138"/>
    </row>
    <row r="738" spans="1:26" x14ac:dyDescent="0.25">
      <c r="A738" s="146" t="s">
        <v>833</v>
      </c>
      <c r="B738" s="147"/>
      <c r="C738" s="146" t="s">
        <v>657</v>
      </c>
      <c r="D738" s="147" t="s">
        <v>658</v>
      </c>
      <c r="E738" s="148" t="s">
        <v>668</v>
      </c>
      <c r="F738" s="148" t="s">
        <v>838</v>
      </c>
      <c r="G738" s="147" t="s">
        <v>670</v>
      </c>
      <c r="H738" s="147"/>
      <c r="I738" s="148"/>
      <c r="J738" s="163" t="s">
        <v>839</v>
      </c>
      <c r="K738" s="163" t="s">
        <v>840</v>
      </c>
      <c r="L738" s="147" t="s">
        <v>28</v>
      </c>
      <c r="M738" s="146"/>
      <c r="N738" s="150">
        <v>0.3</v>
      </c>
      <c r="O738" s="148" t="s">
        <v>223</v>
      </c>
      <c r="P738" s="128">
        <f>IFERROR(VLOOKUP(L738,NiceHash!$S$3:$W$33,4,FALSE)*N738,0)</f>
        <v>0.15721109909999997</v>
      </c>
      <c r="Q738" s="121"/>
      <c r="R738" s="123"/>
      <c r="S738" s="128">
        <f>IFERROR(VLOOKUP(M738,NiceHash!$S$3:$W$33,4,FALSE)*Q738,0)</f>
        <v>0</v>
      </c>
      <c r="T738" s="132">
        <f t="shared" si="11"/>
        <v>0.15721109909999997</v>
      </c>
      <c r="U738" s="124">
        <v>50</v>
      </c>
      <c r="V738" s="136"/>
      <c r="X738" s="138"/>
      <c r="Y738" s="138"/>
      <c r="Z738" s="138"/>
    </row>
    <row r="739" spans="1:26" x14ac:dyDescent="0.25">
      <c r="A739" s="146" t="s">
        <v>833</v>
      </c>
      <c r="B739" s="147"/>
      <c r="C739" s="146" t="s">
        <v>657</v>
      </c>
      <c r="D739" s="147" t="s">
        <v>658</v>
      </c>
      <c r="E739" s="148" t="s">
        <v>668</v>
      </c>
      <c r="F739" s="148" t="s">
        <v>838</v>
      </c>
      <c r="G739" s="147" t="s">
        <v>670</v>
      </c>
      <c r="H739" s="147"/>
      <c r="I739" s="148"/>
      <c r="J739" s="163" t="s">
        <v>839</v>
      </c>
      <c r="K739" s="163" t="s">
        <v>840</v>
      </c>
      <c r="L739" s="147" t="s">
        <v>771</v>
      </c>
      <c r="M739" s="146"/>
      <c r="N739" s="150">
        <v>0.3</v>
      </c>
      <c r="O739" s="148" t="s">
        <v>223</v>
      </c>
      <c r="P739" s="128">
        <f>IFERROR(VLOOKUP(L739,NiceHash!$S$3:$W$33,4,FALSE)*N739,0)</f>
        <v>0.41955257879999996</v>
      </c>
      <c r="Q739" s="121"/>
      <c r="R739" s="123"/>
      <c r="S739" s="128">
        <f>IFERROR(VLOOKUP(M739,NiceHash!$S$3:$W$33,4,FALSE)*Q739,0)</f>
        <v>0</v>
      </c>
      <c r="T739" s="132">
        <f t="shared" si="11"/>
        <v>0.41955257879999996</v>
      </c>
      <c r="U739" s="124">
        <v>50</v>
      </c>
      <c r="V739" s="136"/>
      <c r="X739" s="138"/>
      <c r="Y739" s="138"/>
      <c r="Z739" s="138"/>
    </row>
    <row r="740" spans="1:26" x14ac:dyDescent="0.25">
      <c r="A740" s="146" t="s">
        <v>833</v>
      </c>
      <c r="B740" s="147"/>
      <c r="C740" s="146" t="s">
        <v>657</v>
      </c>
      <c r="D740" s="147" t="s">
        <v>658</v>
      </c>
      <c r="E740" s="148" t="s">
        <v>668</v>
      </c>
      <c r="F740" s="148" t="s">
        <v>838</v>
      </c>
      <c r="G740" s="147" t="s">
        <v>670</v>
      </c>
      <c r="H740" s="147"/>
      <c r="I740" s="148"/>
      <c r="J740" s="163" t="s">
        <v>839</v>
      </c>
      <c r="K740" s="163" t="s">
        <v>840</v>
      </c>
      <c r="L740" s="147" t="s">
        <v>30</v>
      </c>
      <c r="M740" s="146"/>
      <c r="N740" s="152">
        <v>180</v>
      </c>
      <c r="O740" s="148" t="s">
        <v>654</v>
      </c>
      <c r="P740" s="128">
        <f>IFERROR(VLOOKUP(L740,NiceHash!$S$3:$W$33,4,FALSE)*N740,0)</f>
        <v>0.50869538999999997</v>
      </c>
      <c r="Q740" s="121"/>
      <c r="R740" s="123"/>
      <c r="S740" s="128">
        <f>IFERROR(VLOOKUP(M740,NiceHash!$S$3:$W$33,4,FALSE)*Q740,0)</f>
        <v>0</v>
      </c>
      <c r="T740" s="132">
        <f t="shared" si="11"/>
        <v>0.50869538999999997</v>
      </c>
      <c r="U740" s="124">
        <v>75</v>
      </c>
      <c r="V740" s="136"/>
      <c r="X740" s="138"/>
      <c r="Y740" s="138"/>
      <c r="Z740" s="138"/>
    </row>
    <row r="741" spans="1:26" x14ac:dyDescent="0.25">
      <c r="A741" s="146" t="s">
        <v>833</v>
      </c>
      <c r="B741" s="147"/>
      <c r="C741" s="146" t="s">
        <v>657</v>
      </c>
      <c r="D741" s="147" t="s">
        <v>658</v>
      </c>
      <c r="E741" s="148" t="s">
        <v>668</v>
      </c>
      <c r="F741" s="148" t="s">
        <v>838</v>
      </c>
      <c r="G741" s="147" t="s">
        <v>670</v>
      </c>
      <c r="H741" s="147"/>
      <c r="I741" s="148"/>
      <c r="J741" s="163" t="s">
        <v>839</v>
      </c>
      <c r="K741" s="163" t="s">
        <v>840</v>
      </c>
      <c r="L741" s="147" t="s">
        <v>131</v>
      </c>
      <c r="M741" s="146"/>
      <c r="N741" s="154">
        <v>13.9</v>
      </c>
      <c r="O741" s="148" t="s">
        <v>232</v>
      </c>
      <c r="P741" s="128">
        <f>IFERROR(VLOOKUP(L741,NiceHash!$S$3:$W$33,4,FALSE)*N741,0)</f>
        <v>0.57240343170000008</v>
      </c>
      <c r="Q741" s="121"/>
      <c r="R741" s="123"/>
      <c r="S741" s="128">
        <f>IFERROR(VLOOKUP(M741,NiceHash!$S$3:$W$33,4,FALSE)*Q741,0)</f>
        <v>0</v>
      </c>
      <c r="T741" s="132">
        <f t="shared" si="11"/>
        <v>0.57240343170000008</v>
      </c>
      <c r="U741" s="124">
        <v>70</v>
      </c>
      <c r="V741" s="136"/>
      <c r="X741" s="138"/>
      <c r="Y741" s="138"/>
      <c r="Z741" s="138"/>
    </row>
    <row r="742" spans="1:26" x14ac:dyDescent="0.25">
      <c r="A742" s="146" t="s">
        <v>833</v>
      </c>
      <c r="B742" s="147"/>
      <c r="C742" s="146" t="s">
        <v>657</v>
      </c>
      <c r="D742" s="147" t="s">
        <v>658</v>
      </c>
      <c r="E742" s="148" t="s">
        <v>668</v>
      </c>
      <c r="F742" s="148" t="s">
        <v>838</v>
      </c>
      <c r="G742" s="147" t="s">
        <v>670</v>
      </c>
      <c r="H742" s="147"/>
      <c r="I742" s="148"/>
      <c r="J742" s="163" t="s">
        <v>839</v>
      </c>
      <c r="K742" s="163" t="s">
        <v>840</v>
      </c>
      <c r="L742" s="147" t="s">
        <v>133</v>
      </c>
      <c r="M742" s="146"/>
      <c r="N742" s="154">
        <v>14.5</v>
      </c>
      <c r="O742" s="148" t="s">
        <v>232</v>
      </c>
      <c r="P742" s="128">
        <f>IFERROR(VLOOKUP(L742,NiceHash!$S$3:$W$33,4,FALSE)*N742,0)</f>
        <v>0</v>
      </c>
      <c r="Q742" s="121"/>
      <c r="R742" s="123"/>
      <c r="S742" s="128">
        <f>IFERROR(VLOOKUP(M742,NiceHash!$S$3:$W$33,4,FALSE)*Q742,0)</f>
        <v>0</v>
      </c>
      <c r="T742" s="132">
        <f t="shared" si="11"/>
        <v>0</v>
      </c>
      <c r="U742" s="124">
        <v>75</v>
      </c>
      <c r="V742" s="136"/>
      <c r="X742" s="138"/>
      <c r="Y742" s="138"/>
      <c r="Z742" s="138"/>
    </row>
    <row r="743" spans="1:26" x14ac:dyDescent="0.25">
      <c r="A743" s="146" t="s">
        <v>833</v>
      </c>
      <c r="B743" s="147"/>
      <c r="C743" s="146" t="s">
        <v>657</v>
      </c>
      <c r="D743" s="147" t="s">
        <v>658</v>
      </c>
      <c r="E743" s="148" t="s">
        <v>668</v>
      </c>
      <c r="F743" s="148" t="s">
        <v>838</v>
      </c>
      <c r="G743" s="147" t="s">
        <v>670</v>
      </c>
      <c r="H743" s="147"/>
      <c r="I743" s="148"/>
      <c r="J743" s="163" t="s">
        <v>839</v>
      </c>
      <c r="K743" s="163" t="s">
        <v>840</v>
      </c>
      <c r="L743" s="147" t="s">
        <v>22</v>
      </c>
      <c r="M743" s="146"/>
      <c r="N743" s="151">
        <v>14.5</v>
      </c>
      <c r="O743" s="148" t="s">
        <v>232</v>
      </c>
      <c r="P743" s="128">
        <f>IFERROR(VLOOKUP(L743,NiceHash!$S$3:$W$33,4,FALSE)*N743,0)</f>
        <v>0.4231413036585</v>
      </c>
      <c r="Q743" s="121"/>
      <c r="R743" s="123"/>
      <c r="S743" s="128">
        <f>IFERROR(VLOOKUP(M743,NiceHash!$S$3:$W$33,4,FALSE)*Q743,0)</f>
        <v>0</v>
      </c>
      <c r="T743" s="132">
        <f t="shared" si="11"/>
        <v>0.4231413036585</v>
      </c>
      <c r="U743" s="124">
        <v>75</v>
      </c>
      <c r="V743" s="136"/>
      <c r="X743" s="138"/>
      <c r="Y743" s="138"/>
      <c r="Z743" s="138"/>
    </row>
    <row r="744" spans="1:26" x14ac:dyDescent="0.25">
      <c r="A744" s="146" t="s">
        <v>833</v>
      </c>
      <c r="B744" s="147"/>
      <c r="C744" s="146" t="s">
        <v>657</v>
      </c>
      <c r="D744" s="147" t="s">
        <v>658</v>
      </c>
      <c r="E744" s="148" t="s">
        <v>668</v>
      </c>
      <c r="F744" s="148" t="s">
        <v>838</v>
      </c>
      <c r="G744" s="147" t="s">
        <v>670</v>
      </c>
      <c r="H744" s="147"/>
      <c r="I744" s="148"/>
      <c r="J744" s="163" t="s">
        <v>839</v>
      </c>
      <c r="K744" s="163" t="s">
        <v>840</v>
      </c>
      <c r="L744" s="147" t="s">
        <v>16</v>
      </c>
      <c r="M744" s="146"/>
      <c r="N744" s="152">
        <v>420</v>
      </c>
      <c r="O744" s="148" t="s">
        <v>223</v>
      </c>
      <c r="P744" s="128">
        <f>IFERROR(VLOOKUP(L744,NiceHash!$S$3:$W$33,4,FALSE)*N744,0)</f>
        <v>0.39576501341999998</v>
      </c>
      <c r="Q744" s="121"/>
      <c r="R744" s="123"/>
      <c r="S744" s="128">
        <f>IFERROR(VLOOKUP(M744,NiceHash!$S$3:$W$33,4,FALSE)*Q744,0)</f>
        <v>0</v>
      </c>
      <c r="T744" s="132">
        <f t="shared" si="11"/>
        <v>0.39576501341999998</v>
      </c>
      <c r="U744" s="124">
        <v>75</v>
      </c>
      <c r="V744" s="136"/>
      <c r="X744" s="138"/>
      <c r="Y744" s="138"/>
      <c r="Z744" s="138"/>
    </row>
    <row r="745" spans="1:26" x14ac:dyDescent="0.25">
      <c r="A745" s="146" t="s">
        <v>833</v>
      </c>
      <c r="B745" s="147"/>
      <c r="C745" s="146" t="s">
        <v>657</v>
      </c>
      <c r="D745" s="147" t="s">
        <v>658</v>
      </c>
      <c r="E745" s="148" t="s">
        <v>668</v>
      </c>
      <c r="F745" s="148" t="s">
        <v>838</v>
      </c>
      <c r="G745" s="147" t="s">
        <v>670</v>
      </c>
      <c r="H745" s="147"/>
      <c r="I745" s="148"/>
      <c r="J745" s="163" t="s">
        <v>839</v>
      </c>
      <c r="K745" s="163" t="s">
        <v>840</v>
      </c>
      <c r="L745" s="147" t="s">
        <v>15</v>
      </c>
      <c r="M745" s="146"/>
      <c r="N745" s="154">
        <v>15</v>
      </c>
      <c r="O745" s="148" t="s">
        <v>232</v>
      </c>
      <c r="P745" s="128">
        <f>IFERROR(VLOOKUP(L745,NiceHash!$S$3:$W$33,4,FALSE)*N745,0)</f>
        <v>1.9076077125E-2</v>
      </c>
      <c r="Q745" s="121"/>
      <c r="R745" s="123"/>
      <c r="S745" s="128">
        <f>IFERROR(VLOOKUP(M745,NiceHash!$S$3:$W$33,4,FALSE)*Q745,0)</f>
        <v>0</v>
      </c>
      <c r="T745" s="132">
        <f t="shared" si="11"/>
        <v>1.9076077125E-2</v>
      </c>
      <c r="U745" s="124">
        <v>70</v>
      </c>
      <c r="V745" s="136"/>
      <c r="X745" s="138"/>
      <c r="Y745" s="138"/>
      <c r="Z745" s="138"/>
    </row>
    <row r="746" spans="1:26" x14ac:dyDescent="0.25">
      <c r="A746" s="146" t="s">
        <v>833</v>
      </c>
      <c r="B746" s="147"/>
      <c r="C746" s="146" t="s">
        <v>657</v>
      </c>
      <c r="D746" s="147" t="s">
        <v>658</v>
      </c>
      <c r="E746" s="148" t="s">
        <v>668</v>
      </c>
      <c r="F746" s="148" t="s">
        <v>838</v>
      </c>
      <c r="G746" s="147" t="s">
        <v>670</v>
      </c>
      <c r="H746" s="147"/>
      <c r="I746" s="148"/>
      <c r="J746" s="163" t="s">
        <v>839</v>
      </c>
      <c r="K746" s="163" t="s">
        <v>840</v>
      </c>
      <c r="L746" s="147" t="s">
        <v>31</v>
      </c>
      <c r="M746" s="146"/>
      <c r="N746" s="152">
        <v>380</v>
      </c>
      <c r="O746" s="148" t="s">
        <v>232</v>
      </c>
      <c r="P746" s="128">
        <f>IFERROR(VLOOKUP(L746,NiceHash!$S$3:$W$33,4,FALSE)*N746,0)</f>
        <v>9.5424795539999982E-2</v>
      </c>
      <c r="Q746" s="121"/>
      <c r="R746" s="123"/>
      <c r="S746" s="128">
        <f>IFERROR(VLOOKUP(M746,NiceHash!$S$3:$W$33,4,FALSE)*Q746,0)</f>
        <v>0</v>
      </c>
      <c r="T746" s="132">
        <f t="shared" si="11"/>
        <v>9.5424795539999982E-2</v>
      </c>
      <c r="U746" s="124">
        <v>75</v>
      </c>
      <c r="V746" s="136"/>
      <c r="X746" s="138"/>
      <c r="Y746" s="138"/>
      <c r="Z746" s="138"/>
    </row>
    <row r="747" spans="1:26" x14ac:dyDescent="0.25">
      <c r="A747" s="146" t="s">
        <v>833</v>
      </c>
      <c r="B747" s="147"/>
      <c r="C747" s="146" t="s">
        <v>657</v>
      </c>
      <c r="D747" s="147" t="s">
        <v>658</v>
      </c>
      <c r="E747" s="148" t="s">
        <v>668</v>
      </c>
      <c r="F747" s="148" t="s">
        <v>838</v>
      </c>
      <c r="G747" s="147" t="s">
        <v>670</v>
      </c>
      <c r="H747" s="147"/>
      <c r="I747" s="148"/>
      <c r="J747" s="163" t="s">
        <v>839</v>
      </c>
      <c r="K747" s="163" t="s">
        <v>840</v>
      </c>
      <c r="L747" s="147" t="s">
        <v>34</v>
      </c>
      <c r="M747" s="146"/>
      <c r="N747" s="151">
        <v>11.5</v>
      </c>
      <c r="O747" s="148" t="s">
        <v>232</v>
      </c>
      <c r="P747" s="128">
        <f>IFERROR(VLOOKUP(L747,NiceHash!$S$3:$W$33,4,FALSE)*N747,0)</f>
        <v>0.38071408949999996</v>
      </c>
      <c r="Q747" s="121"/>
      <c r="R747" s="123"/>
      <c r="S747" s="128">
        <f>IFERROR(VLOOKUP(M747,NiceHash!$S$3:$W$33,4,FALSE)*Q747,0)</f>
        <v>0</v>
      </c>
      <c r="T747" s="132">
        <f t="shared" si="11"/>
        <v>0.38071408949999996</v>
      </c>
      <c r="U747" s="124">
        <v>75</v>
      </c>
      <c r="V747" s="136"/>
      <c r="X747" s="138"/>
      <c r="Y747" s="138"/>
      <c r="Z747" s="138"/>
    </row>
    <row r="748" spans="1:26" x14ac:dyDescent="0.25">
      <c r="A748" s="146" t="s">
        <v>833</v>
      </c>
      <c r="B748" s="147"/>
      <c r="C748" s="146" t="s">
        <v>657</v>
      </c>
      <c r="D748" s="147" t="s">
        <v>658</v>
      </c>
      <c r="E748" s="148" t="s">
        <v>668</v>
      </c>
      <c r="F748" s="148" t="s">
        <v>838</v>
      </c>
      <c r="G748" s="147" t="s">
        <v>670</v>
      </c>
      <c r="H748" s="147"/>
      <c r="I748" s="148"/>
      <c r="J748" s="163" t="s">
        <v>839</v>
      </c>
      <c r="K748" s="163" t="s">
        <v>840</v>
      </c>
      <c r="L748" s="147" t="s">
        <v>32</v>
      </c>
      <c r="M748" s="146"/>
      <c r="N748" s="151">
        <v>4.9000000000000004</v>
      </c>
      <c r="O748" s="148" t="s">
        <v>232</v>
      </c>
      <c r="P748" s="128">
        <f>IFERROR(VLOOKUP(L748,NiceHash!$S$3:$W$33,4,FALSE)*N748,0)</f>
        <v>4.3521716700000004E-2</v>
      </c>
      <c r="Q748" s="121"/>
      <c r="R748" s="123"/>
      <c r="S748" s="128">
        <f>IFERROR(VLOOKUP(M748,NiceHash!$S$3:$W$33,4,FALSE)*Q748,0)</f>
        <v>0</v>
      </c>
      <c r="T748" s="132">
        <f t="shared" si="11"/>
        <v>4.3521716700000004E-2</v>
      </c>
      <c r="U748" s="124">
        <v>75</v>
      </c>
      <c r="V748" s="136"/>
      <c r="X748" s="138"/>
      <c r="Y748" s="138"/>
      <c r="Z748" s="138"/>
    </row>
    <row r="749" spans="1:26" x14ac:dyDescent="0.25">
      <c r="A749" s="146" t="s">
        <v>833</v>
      </c>
      <c r="B749" s="147"/>
      <c r="C749" s="146" t="s">
        <v>657</v>
      </c>
      <c r="D749" s="147" t="s">
        <v>658</v>
      </c>
      <c r="E749" s="148" t="s">
        <v>668</v>
      </c>
      <c r="F749" s="148" t="s">
        <v>841</v>
      </c>
      <c r="G749" s="147"/>
      <c r="H749" s="147"/>
      <c r="I749" s="148"/>
      <c r="J749" s="163" t="s">
        <v>839</v>
      </c>
      <c r="K749" s="163" t="s">
        <v>840</v>
      </c>
      <c r="L749" s="63" t="s">
        <v>25</v>
      </c>
      <c r="M749" s="146"/>
      <c r="N749" s="151">
        <v>1.55</v>
      </c>
      <c r="O749" s="148" t="s">
        <v>115</v>
      </c>
      <c r="P749" s="128">
        <f>IFERROR(VLOOKUP(L749,NiceHash!$S$3:$W$33,4,FALSE)*N749,0)</f>
        <v>0</v>
      </c>
      <c r="Q749" s="121"/>
      <c r="R749" s="123"/>
      <c r="S749" s="128">
        <f>IFERROR(VLOOKUP(M749,NiceHash!$S$3:$W$33,4,FALSE)*Q749,0)</f>
        <v>0</v>
      </c>
      <c r="T749" s="132">
        <f t="shared" si="11"/>
        <v>0</v>
      </c>
      <c r="U749" s="124">
        <v>90</v>
      </c>
      <c r="V749" s="136"/>
      <c r="X749" s="138"/>
      <c r="Y749" s="138"/>
      <c r="Z749" s="138"/>
    </row>
    <row r="750" spans="1:26" x14ac:dyDescent="0.25">
      <c r="A750" s="146" t="s">
        <v>833</v>
      </c>
      <c r="B750" s="147"/>
      <c r="C750" s="146" t="s">
        <v>657</v>
      </c>
      <c r="D750" s="147" t="s">
        <v>658</v>
      </c>
      <c r="E750" s="148" t="s">
        <v>668</v>
      </c>
      <c r="F750" s="148" t="s">
        <v>841</v>
      </c>
      <c r="G750" s="147"/>
      <c r="H750" s="147"/>
      <c r="I750" s="148"/>
      <c r="J750" s="163" t="s">
        <v>839</v>
      </c>
      <c r="K750" s="163" t="s">
        <v>840</v>
      </c>
      <c r="L750" s="147" t="s">
        <v>28</v>
      </c>
      <c r="M750" s="146"/>
      <c r="N750" s="150">
        <v>0.43</v>
      </c>
      <c r="O750" s="148" t="s">
        <v>223</v>
      </c>
      <c r="P750" s="128">
        <f>IFERROR(VLOOKUP(L750,NiceHash!$S$3:$W$33,4,FALSE)*N750,0)</f>
        <v>0.22533590870999998</v>
      </c>
      <c r="Q750" s="121"/>
      <c r="R750" s="123"/>
      <c r="S750" s="128">
        <f>IFERROR(VLOOKUP(M750,NiceHash!$S$3:$W$33,4,FALSE)*Q750,0)</f>
        <v>0</v>
      </c>
      <c r="T750" s="132">
        <f t="shared" si="11"/>
        <v>0.22533590870999998</v>
      </c>
      <c r="U750" s="124">
        <v>70</v>
      </c>
      <c r="V750" s="136"/>
      <c r="X750" s="138"/>
      <c r="Y750" s="138"/>
      <c r="Z750" s="138"/>
    </row>
    <row r="751" spans="1:26" x14ac:dyDescent="0.25">
      <c r="A751" s="146" t="s">
        <v>833</v>
      </c>
      <c r="B751" s="147"/>
      <c r="C751" s="146" t="s">
        <v>657</v>
      </c>
      <c r="D751" s="147" t="s">
        <v>658</v>
      </c>
      <c r="E751" s="148" t="s">
        <v>668</v>
      </c>
      <c r="F751" s="148" t="s">
        <v>841</v>
      </c>
      <c r="G751" s="147"/>
      <c r="H751" s="147"/>
      <c r="I751" s="148"/>
      <c r="J751" s="163" t="s">
        <v>839</v>
      </c>
      <c r="K751" s="163" t="s">
        <v>840</v>
      </c>
      <c r="L751" s="147" t="s">
        <v>771</v>
      </c>
      <c r="M751" s="146"/>
      <c r="N751" s="150">
        <v>0.43</v>
      </c>
      <c r="O751" s="148" t="s">
        <v>223</v>
      </c>
      <c r="P751" s="128">
        <f>IFERROR(VLOOKUP(L751,NiceHash!$S$3:$W$33,4,FALSE)*N751,0)</f>
        <v>0.60135869627999994</v>
      </c>
      <c r="Q751" s="121"/>
      <c r="R751" s="123"/>
      <c r="S751" s="128">
        <f>IFERROR(VLOOKUP(M751,NiceHash!$S$3:$W$33,4,FALSE)*Q751,0)</f>
        <v>0</v>
      </c>
      <c r="T751" s="132">
        <f t="shared" si="11"/>
        <v>0.60135869627999994</v>
      </c>
      <c r="U751" s="124">
        <v>70</v>
      </c>
      <c r="V751" s="136"/>
      <c r="X751" s="138"/>
      <c r="Y751" s="138"/>
      <c r="Z751" s="138"/>
    </row>
    <row r="752" spans="1:26" x14ac:dyDescent="0.25">
      <c r="A752" s="146" t="s">
        <v>833</v>
      </c>
      <c r="B752" s="147"/>
      <c r="C752" s="146" t="s">
        <v>657</v>
      </c>
      <c r="D752" s="147" t="s">
        <v>658</v>
      </c>
      <c r="E752" s="148" t="s">
        <v>668</v>
      </c>
      <c r="F752" s="148" t="s">
        <v>841</v>
      </c>
      <c r="G752" s="147"/>
      <c r="H752" s="147"/>
      <c r="I752" s="148"/>
      <c r="J752" s="163" t="s">
        <v>839</v>
      </c>
      <c r="K752" s="163" t="s">
        <v>840</v>
      </c>
      <c r="L752" s="147" t="s">
        <v>30</v>
      </c>
      <c r="M752" s="146"/>
      <c r="N752" s="152">
        <v>270</v>
      </c>
      <c r="O752" s="148" t="s">
        <v>654</v>
      </c>
      <c r="P752" s="128">
        <f>IFERROR(VLOOKUP(L752,NiceHash!$S$3:$W$33,4,FALSE)*N752,0)</f>
        <v>0.76304308499999984</v>
      </c>
      <c r="Q752" s="121"/>
      <c r="R752" s="123"/>
      <c r="S752" s="128">
        <f>IFERROR(VLOOKUP(M752,NiceHash!$S$3:$W$33,4,FALSE)*Q752,0)</f>
        <v>0</v>
      </c>
      <c r="T752" s="132">
        <f t="shared" si="11"/>
        <v>0.76304308499999984</v>
      </c>
      <c r="U752" s="124">
        <v>90</v>
      </c>
      <c r="V752" s="136"/>
      <c r="X752" s="138"/>
      <c r="Y752" s="138"/>
      <c r="Z752" s="138"/>
    </row>
    <row r="753" spans="1:26" x14ac:dyDescent="0.25">
      <c r="A753" s="146" t="s">
        <v>833</v>
      </c>
      <c r="B753" s="147"/>
      <c r="C753" s="146" t="s">
        <v>657</v>
      </c>
      <c r="D753" s="147" t="s">
        <v>658</v>
      </c>
      <c r="E753" s="148" t="s">
        <v>668</v>
      </c>
      <c r="F753" s="148" t="s">
        <v>841</v>
      </c>
      <c r="G753" s="147"/>
      <c r="H753" s="147"/>
      <c r="I753" s="148"/>
      <c r="J753" s="163" t="s">
        <v>839</v>
      </c>
      <c r="K753" s="163" t="s">
        <v>840</v>
      </c>
      <c r="L753" s="147" t="s">
        <v>131</v>
      </c>
      <c r="M753" s="146"/>
      <c r="N753" s="154">
        <v>22.5</v>
      </c>
      <c r="O753" s="148" t="s">
        <v>232</v>
      </c>
      <c r="P753" s="128">
        <f>IFERROR(VLOOKUP(L753,NiceHash!$S$3:$W$33,4,FALSE)*N753,0)</f>
        <v>0.92655231750000011</v>
      </c>
      <c r="Q753" s="121"/>
      <c r="R753" s="123"/>
      <c r="S753" s="128">
        <f>IFERROR(VLOOKUP(M753,NiceHash!$S$3:$W$33,4,FALSE)*Q753,0)</f>
        <v>0</v>
      </c>
      <c r="T753" s="132">
        <f t="shared" si="11"/>
        <v>0.92655231750000011</v>
      </c>
      <c r="U753" s="124">
        <v>90</v>
      </c>
      <c r="V753" s="136"/>
      <c r="X753" s="138"/>
      <c r="Y753" s="138"/>
      <c r="Z753" s="138"/>
    </row>
    <row r="754" spans="1:26" x14ac:dyDescent="0.25">
      <c r="A754" s="146" t="s">
        <v>833</v>
      </c>
      <c r="B754" s="147"/>
      <c r="C754" s="146" t="s">
        <v>657</v>
      </c>
      <c r="D754" s="147" t="s">
        <v>658</v>
      </c>
      <c r="E754" s="148" t="s">
        <v>668</v>
      </c>
      <c r="F754" s="148" t="s">
        <v>841</v>
      </c>
      <c r="G754" s="147"/>
      <c r="H754" s="147"/>
      <c r="I754" s="148"/>
      <c r="J754" s="163" t="s">
        <v>839</v>
      </c>
      <c r="K754" s="163" t="s">
        <v>840</v>
      </c>
      <c r="L754" s="147" t="s">
        <v>133</v>
      </c>
      <c r="M754" s="146"/>
      <c r="N754" s="154">
        <v>20.5</v>
      </c>
      <c r="O754" s="148" t="s">
        <v>232</v>
      </c>
      <c r="P754" s="128">
        <f>IFERROR(VLOOKUP(L754,NiceHash!$S$3:$W$33,4,FALSE)*N754,0)</f>
        <v>0</v>
      </c>
      <c r="Q754" s="121"/>
      <c r="R754" s="123"/>
      <c r="S754" s="128">
        <f>IFERROR(VLOOKUP(M754,NiceHash!$S$3:$W$33,4,FALSE)*Q754,0)</f>
        <v>0</v>
      </c>
      <c r="T754" s="132">
        <f t="shared" si="11"/>
        <v>0</v>
      </c>
      <c r="U754" s="124">
        <v>90</v>
      </c>
      <c r="V754" s="136"/>
      <c r="X754" s="138"/>
      <c r="Y754" s="138"/>
      <c r="Z754" s="138"/>
    </row>
    <row r="755" spans="1:26" x14ac:dyDescent="0.25">
      <c r="A755" s="146" t="s">
        <v>833</v>
      </c>
      <c r="B755" s="147"/>
      <c r="C755" s="146" t="s">
        <v>657</v>
      </c>
      <c r="D755" s="147" t="s">
        <v>658</v>
      </c>
      <c r="E755" s="148" t="s">
        <v>668</v>
      </c>
      <c r="F755" s="148" t="s">
        <v>841</v>
      </c>
      <c r="G755" s="147"/>
      <c r="H755" s="147"/>
      <c r="I755" s="148"/>
      <c r="J755" s="163" t="s">
        <v>839</v>
      </c>
      <c r="K755" s="163" t="s">
        <v>840</v>
      </c>
      <c r="L755" s="147" t="s">
        <v>22</v>
      </c>
      <c r="M755" s="146"/>
      <c r="N755" s="151">
        <v>20.3</v>
      </c>
      <c r="O755" s="148" t="s">
        <v>232</v>
      </c>
      <c r="P755" s="128">
        <f>IFERROR(VLOOKUP(L755,NiceHash!$S$3:$W$33,4,FALSE)*N755,0)</f>
        <v>0.59239782512190009</v>
      </c>
      <c r="Q755" s="121"/>
      <c r="R755" s="123"/>
      <c r="S755" s="128">
        <f>IFERROR(VLOOKUP(M755,NiceHash!$S$3:$W$33,4,FALSE)*Q755,0)</f>
        <v>0</v>
      </c>
      <c r="T755" s="132">
        <f t="shared" si="11"/>
        <v>0.59239782512190009</v>
      </c>
      <c r="U755" s="124">
        <v>90</v>
      </c>
      <c r="V755" s="136"/>
      <c r="X755" s="138"/>
      <c r="Y755" s="138"/>
      <c r="Z755" s="138"/>
    </row>
    <row r="756" spans="1:26" x14ac:dyDescent="0.25">
      <c r="A756" s="146" t="s">
        <v>833</v>
      </c>
      <c r="B756" s="147"/>
      <c r="C756" s="146" t="s">
        <v>657</v>
      </c>
      <c r="D756" s="147" t="s">
        <v>658</v>
      </c>
      <c r="E756" s="148" t="s">
        <v>668</v>
      </c>
      <c r="F756" s="148" t="s">
        <v>841</v>
      </c>
      <c r="G756" s="147"/>
      <c r="H756" s="147"/>
      <c r="I756" s="148"/>
      <c r="J756" s="163" t="s">
        <v>839</v>
      </c>
      <c r="K756" s="163" t="s">
        <v>840</v>
      </c>
      <c r="L756" s="147" t="s">
        <v>16</v>
      </c>
      <c r="M756" s="146"/>
      <c r="N756" s="152">
        <v>620</v>
      </c>
      <c r="O756" s="148" t="s">
        <v>223</v>
      </c>
      <c r="P756" s="128">
        <f>IFERROR(VLOOKUP(L756,NiceHash!$S$3:$W$33,4,FALSE)*N756,0)</f>
        <v>0.58422454361999998</v>
      </c>
      <c r="Q756" s="121"/>
      <c r="R756" s="123"/>
      <c r="S756" s="128">
        <f>IFERROR(VLOOKUP(M756,NiceHash!$S$3:$W$33,4,FALSE)*Q756,0)</f>
        <v>0</v>
      </c>
      <c r="T756" s="132">
        <f t="shared" si="11"/>
        <v>0.58422454361999998</v>
      </c>
      <c r="U756" s="124">
        <v>90</v>
      </c>
      <c r="V756" s="136"/>
      <c r="X756" s="138"/>
      <c r="Y756" s="138"/>
      <c r="Z756" s="138"/>
    </row>
    <row r="757" spans="1:26" x14ac:dyDescent="0.25">
      <c r="A757" s="146" t="s">
        <v>833</v>
      </c>
      <c r="B757" s="147"/>
      <c r="C757" s="146" t="s">
        <v>657</v>
      </c>
      <c r="D757" s="147" t="s">
        <v>658</v>
      </c>
      <c r="E757" s="148" t="s">
        <v>668</v>
      </c>
      <c r="F757" s="148" t="s">
        <v>841</v>
      </c>
      <c r="G757" s="147"/>
      <c r="H757" s="147"/>
      <c r="I757" s="148"/>
      <c r="J757" s="163" t="s">
        <v>839</v>
      </c>
      <c r="K757" s="163" t="s">
        <v>840</v>
      </c>
      <c r="L757" s="147" t="s">
        <v>15</v>
      </c>
      <c r="M757" s="146"/>
      <c r="N757" s="154">
        <v>26</v>
      </c>
      <c r="O757" s="148" t="s">
        <v>232</v>
      </c>
      <c r="P757" s="128">
        <f>IFERROR(VLOOKUP(L757,NiceHash!$S$3:$W$33,4,FALSE)*N757,0)</f>
        <v>3.3065200349999997E-2</v>
      </c>
      <c r="Q757" s="121"/>
      <c r="R757" s="123"/>
      <c r="S757" s="128">
        <f>IFERROR(VLOOKUP(M757,NiceHash!$S$3:$W$33,4,FALSE)*Q757,0)</f>
        <v>0</v>
      </c>
      <c r="T757" s="132">
        <f t="shared" si="11"/>
        <v>3.3065200349999997E-2</v>
      </c>
      <c r="U757" s="124">
        <v>90</v>
      </c>
      <c r="V757" s="136"/>
      <c r="X757" s="138"/>
      <c r="Y757" s="138"/>
      <c r="Z757" s="138"/>
    </row>
    <row r="758" spans="1:26" x14ac:dyDescent="0.25">
      <c r="A758" s="146" t="s">
        <v>833</v>
      </c>
      <c r="B758" s="147"/>
      <c r="C758" s="146" t="s">
        <v>657</v>
      </c>
      <c r="D758" s="147" t="s">
        <v>658</v>
      </c>
      <c r="E758" s="148" t="s">
        <v>668</v>
      </c>
      <c r="F758" s="148" t="s">
        <v>841</v>
      </c>
      <c r="G758" s="147"/>
      <c r="H758" s="147"/>
      <c r="I758" s="148"/>
      <c r="J758" s="163" t="s">
        <v>839</v>
      </c>
      <c r="K758" s="163" t="s">
        <v>840</v>
      </c>
      <c r="L758" s="147" t="s">
        <v>31</v>
      </c>
      <c r="M758" s="146"/>
      <c r="N758" s="152">
        <v>580</v>
      </c>
      <c r="O758" s="148" t="s">
        <v>232</v>
      </c>
      <c r="P758" s="128">
        <f>IFERROR(VLOOKUP(L758,NiceHash!$S$3:$W$33,4,FALSE)*N758,0)</f>
        <v>0.14564837213999998</v>
      </c>
      <c r="Q758" s="121"/>
      <c r="R758" s="123"/>
      <c r="S758" s="128">
        <f>IFERROR(VLOOKUP(M758,NiceHash!$S$3:$W$33,4,FALSE)*Q758,0)</f>
        <v>0</v>
      </c>
      <c r="T758" s="132">
        <f t="shared" si="11"/>
        <v>0.14564837213999998</v>
      </c>
      <c r="U758" s="124">
        <v>90</v>
      </c>
      <c r="V758" s="136"/>
      <c r="X758" s="138"/>
      <c r="Y758" s="138"/>
      <c r="Z758" s="138"/>
    </row>
    <row r="759" spans="1:26" x14ac:dyDescent="0.25">
      <c r="A759" s="146" t="s">
        <v>833</v>
      </c>
      <c r="B759" s="147"/>
      <c r="C759" s="146" t="s">
        <v>657</v>
      </c>
      <c r="D759" s="147" t="s">
        <v>658</v>
      </c>
      <c r="E759" s="148" t="s">
        <v>668</v>
      </c>
      <c r="F759" s="148" t="s">
        <v>841</v>
      </c>
      <c r="G759" s="147"/>
      <c r="H759" s="147"/>
      <c r="I759" s="148"/>
      <c r="J759" s="163" t="s">
        <v>839</v>
      </c>
      <c r="K759" s="163" t="s">
        <v>840</v>
      </c>
      <c r="L759" s="147" t="s">
        <v>34</v>
      </c>
      <c r="M759" s="146"/>
      <c r="N759" s="151">
        <v>18</v>
      </c>
      <c r="O759" s="148" t="s">
        <v>232</v>
      </c>
      <c r="P759" s="128">
        <f>IFERROR(VLOOKUP(L759,NiceHash!$S$3:$W$33,4,FALSE)*N759,0)</f>
        <v>0.59590031399999999</v>
      </c>
      <c r="Q759" s="121"/>
      <c r="R759" s="123"/>
      <c r="S759" s="128">
        <f>IFERROR(VLOOKUP(M759,NiceHash!$S$3:$W$33,4,FALSE)*Q759,0)</f>
        <v>0</v>
      </c>
      <c r="T759" s="132">
        <f t="shared" si="11"/>
        <v>0.59590031399999999</v>
      </c>
      <c r="U759" s="124">
        <v>90</v>
      </c>
      <c r="V759" s="136"/>
      <c r="X759" s="138"/>
      <c r="Y759" s="138"/>
      <c r="Z759" s="138"/>
    </row>
    <row r="760" spans="1:26" x14ac:dyDescent="0.25">
      <c r="A760" s="146" t="s">
        <v>833</v>
      </c>
      <c r="B760" s="147"/>
      <c r="C760" s="146" t="s">
        <v>657</v>
      </c>
      <c r="D760" s="147" t="s">
        <v>658</v>
      </c>
      <c r="E760" s="148" t="s">
        <v>668</v>
      </c>
      <c r="F760" s="148" t="s">
        <v>841</v>
      </c>
      <c r="G760" s="147"/>
      <c r="H760" s="147"/>
      <c r="I760" s="148"/>
      <c r="J760" s="163" t="s">
        <v>839</v>
      </c>
      <c r="K760" s="163" t="s">
        <v>840</v>
      </c>
      <c r="L760" s="147" t="s">
        <v>32</v>
      </c>
      <c r="M760" s="146"/>
      <c r="N760" s="151">
        <v>7.2</v>
      </c>
      <c r="O760" s="148" t="s">
        <v>232</v>
      </c>
      <c r="P760" s="128">
        <f>IFERROR(VLOOKUP(L760,NiceHash!$S$3:$W$33,4,FALSE)*N760,0)</f>
        <v>6.3950277599999994E-2</v>
      </c>
      <c r="Q760" s="121"/>
      <c r="R760" s="123"/>
      <c r="S760" s="128">
        <f>IFERROR(VLOOKUP(M760,NiceHash!$S$3:$W$33,4,FALSE)*Q760,0)</f>
        <v>0</v>
      </c>
      <c r="T760" s="132">
        <f t="shared" si="11"/>
        <v>6.3950277599999994E-2</v>
      </c>
      <c r="U760" s="124">
        <v>90</v>
      </c>
      <c r="V760" s="136"/>
      <c r="X760" s="138"/>
      <c r="Y760" s="138"/>
      <c r="Z760" s="138"/>
    </row>
    <row r="761" spans="1:26" x14ac:dyDescent="0.25">
      <c r="A761" s="146" t="s">
        <v>284</v>
      </c>
      <c r="B761" s="147" t="s">
        <v>311</v>
      </c>
      <c r="C761" s="146" t="s">
        <v>657</v>
      </c>
      <c r="D761" s="147" t="s">
        <v>658</v>
      </c>
      <c r="E761" s="148" t="s">
        <v>668</v>
      </c>
      <c r="F761" s="148" t="s">
        <v>167</v>
      </c>
      <c r="G761" s="147" t="s">
        <v>555</v>
      </c>
      <c r="H761" s="147"/>
      <c r="I761" s="148"/>
      <c r="J761" s="149">
        <v>1911</v>
      </c>
      <c r="K761" s="149">
        <v>4004</v>
      </c>
      <c r="L761" s="147" t="s">
        <v>22</v>
      </c>
      <c r="M761" s="146"/>
      <c r="N761" s="151">
        <v>36</v>
      </c>
      <c r="O761" s="148" t="s">
        <v>232</v>
      </c>
      <c r="P761" s="128">
        <f>IFERROR(VLOOKUP(L761,NiceHash!$S$3:$W$33,4,FALSE)*N761,0)</f>
        <v>1.050557719428</v>
      </c>
      <c r="Q761" s="121"/>
      <c r="R761" s="120"/>
      <c r="S761" s="128">
        <f>IFERROR(VLOOKUP(M761,NiceHash!$S$3:$W$33,4,FALSE)*Q761,0)</f>
        <v>0</v>
      </c>
      <c r="T761" s="132">
        <f t="shared" si="11"/>
        <v>1.050557719428</v>
      </c>
      <c r="U761" s="124"/>
      <c r="V761" s="136"/>
      <c r="X761" s="138"/>
      <c r="Y761" s="138" t="s">
        <v>312</v>
      </c>
      <c r="Z761" s="138">
        <v>372.7</v>
      </c>
    </row>
    <row r="762" spans="1:26" x14ac:dyDescent="0.25">
      <c r="A762" s="146" t="s">
        <v>284</v>
      </c>
      <c r="B762" s="147" t="s">
        <v>675</v>
      </c>
      <c r="C762" s="146" t="s">
        <v>657</v>
      </c>
      <c r="D762" s="147" t="s">
        <v>658</v>
      </c>
      <c r="E762" s="148" t="s">
        <v>668</v>
      </c>
      <c r="F762" s="148" t="s">
        <v>167</v>
      </c>
      <c r="G762" s="147" t="s">
        <v>127</v>
      </c>
      <c r="H762" s="147"/>
      <c r="I762" s="148"/>
      <c r="J762" s="149">
        <v>1923</v>
      </c>
      <c r="K762" s="149">
        <v>3802</v>
      </c>
      <c r="L762" s="153" t="s">
        <v>131</v>
      </c>
      <c r="M762" s="146"/>
      <c r="N762" s="154">
        <v>51.42</v>
      </c>
      <c r="O762" s="148" t="s">
        <v>232</v>
      </c>
      <c r="P762" s="128">
        <f>IFERROR(VLOOKUP(L762,NiceHash!$S$3:$W$33,4,FALSE)*N762,0)</f>
        <v>2.11748089626</v>
      </c>
      <c r="Q762" s="121"/>
      <c r="R762" s="120"/>
      <c r="S762" s="128">
        <f>IFERROR(VLOOKUP(M762,NiceHash!$S$3:$W$33,4,FALSE)*Q762,0)</f>
        <v>0</v>
      </c>
      <c r="T762" s="132">
        <f t="shared" si="11"/>
        <v>2.11748089626</v>
      </c>
      <c r="U762" s="124"/>
      <c r="V762" s="136"/>
      <c r="X762" s="138"/>
      <c r="Y762" s="138" t="s">
        <v>303</v>
      </c>
      <c r="Z762" s="138">
        <v>373.06</v>
      </c>
    </row>
    <row r="763" spans="1:26" x14ac:dyDescent="0.25">
      <c r="A763" s="146" t="s">
        <v>284</v>
      </c>
      <c r="B763" s="147" t="s">
        <v>344</v>
      </c>
      <c r="C763" s="146" t="s">
        <v>657</v>
      </c>
      <c r="D763" s="147" t="s">
        <v>658</v>
      </c>
      <c r="E763" s="148" t="s">
        <v>668</v>
      </c>
      <c r="F763" s="148" t="s">
        <v>167</v>
      </c>
      <c r="G763" s="147" t="s">
        <v>429</v>
      </c>
      <c r="H763" s="147"/>
      <c r="I763" s="148"/>
      <c r="J763" s="149">
        <v>1949</v>
      </c>
      <c r="K763" s="149">
        <v>4004</v>
      </c>
      <c r="L763" s="147" t="s">
        <v>22</v>
      </c>
      <c r="M763" s="146"/>
      <c r="N763" s="151">
        <v>36</v>
      </c>
      <c r="O763" s="148" t="s">
        <v>232</v>
      </c>
      <c r="P763" s="128">
        <f>IFERROR(VLOOKUP(L763,NiceHash!$S$3:$W$33,4,FALSE)*N763,0)</f>
        <v>1.050557719428</v>
      </c>
      <c r="Q763" s="121"/>
      <c r="R763" s="120"/>
      <c r="S763" s="128">
        <f>IFERROR(VLOOKUP(M763,NiceHash!$S$3:$W$33,4,FALSE)*Q763,0)</f>
        <v>0</v>
      </c>
      <c r="T763" s="132">
        <f t="shared" si="11"/>
        <v>1.050557719428</v>
      </c>
      <c r="U763" s="124"/>
      <c r="V763" s="136"/>
      <c r="X763" s="138"/>
      <c r="Y763" s="138" t="s">
        <v>312</v>
      </c>
      <c r="Z763" s="138">
        <v>372.7</v>
      </c>
    </row>
    <row r="764" spans="1:26" x14ac:dyDescent="0.25">
      <c r="A764" s="146" t="s">
        <v>833</v>
      </c>
      <c r="B764" s="147"/>
      <c r="C764" s="146" t="s">
        <v>657</v>
      </c>
      <c r="D764" s="147" t="s">
        <v>658</v>
      </c>
      <c r="E764" s="148" t="s">
        <v>668</v>
      </c>
      <c r="F764" s="148" t="s">
        <v>167</v>
      </c>
      <c r="G764" s="147" t="s">
        <v>670</v>
      </c>
      <c r="H764" s="147"/>
      <c r="I764" s="148"/>
      <c r="J764" s="163" t="s">
        <v>839</v>
      </c>
      <c r="K764" s="163" t="s">
        <v>840</v>
      </c>
      <c r="L764" s="63" t="s">
        <v>25</v>
      </c>
      <c r="M764" s="146"/>
      <c r="N764" s="151">
        <v>2.75</v>
      </c>
      <c r="O764" s="148" t="s">
        <v>115</v>
      </c>
      <c r="P764" s="128">
        <f>IFERROR(VLOOKUP(L764,NiceHash!$S$3:$W$33,4,FALSE)*N764,0)</f>
        <v>0</v>
      </c>
      <c r="Q764" s="121"/>
      <c r="R764" s="123"/>
      <c r="S764" s="128">
        <f>IFERROR(VLOOKUP(M764,NiceHash!$S$3:$W$33,4,FALSE)*Q764,0)</f>
        <v>0</v>
      </c>
      <c r="T764" s="132">
        <f t="shared" si="11"/>
        <v>0</v>
      </c>
      <c r="U764" s="124">
        <v>120</v>
      </c>
      <c r="V764" s="136"/>
      <c r="X764" s="138"/>
      <c r="Y764" s="138"/>
      <c r="Z764" s="138"/>
    </row>
    <row r="765" spans="1:26" x14ac:dyDescent="0.25">
      <c r="A765" s="146" t="s">
        <v>833</v>
      </c>
      <c r="B765" s="147"/>
      <c r="C765" s="146" t="s">
        <v>657</v>
      </c>
      <c r="D765" s="147" t="s">
        <v>658</v>
      </c>
      <c r="E765" s="148" t="s">
        <v>668</v>
      </c>
      <c r="F765" s="148" t="s">
        <v>167</v>
      </c>
      <c r="G765" s="147" t="s">
        <v>670</v>
      </c>
      <c r="H765" s="147"/>
      <c r="I765" s="148"/>
      <c r="J765" s="163" t="s">
        <v>839</v>
      </c>
      <c r="K765" s="163" t="s">
        <v>840</v>
      </c>
      <c r="L765" s="147" t="s">
        <v>28</v>
      </c>
      <c r="M765" s="146"/>
      <c r="N765" s="150">
        <v>0.63</v>
      </c>
      <c r="O765" s="148" t="s">
        <v>223</v>
      </c>
      <c r="P765" s="128">
        <f>IFERROR(VLOOKUP(L765,NiceHash!$S$3:$W$33,4,FALSE)*N765,0)</f>
        <v>0.33014330810999998</v>
      </c>
      <c r="Q765" s="121"/>
      <c r="R765" s="123"/>
      <c r="S765" s="128">
        <f>IFERROR(VLOOKUP(M765,NiceHash!$S$3:$W$33,4,FALSE)*Q765,0)</f>
        <v>0</v>
      </c>
      <c r="T765" s="132">
        <f t="shared" si="11"/>
        <v>0.33014330810999998</v>
      </c>
      <c r="U765" s="124">
        <v>90</v>
      </c>
      <c r="V765" s="136"/>
      <c r="X765" s="138"/>
      <c r="Y765" s="138"/>
      <c r="Z765" s="138"/>
    </row>
    <row r="766" spans="1:26" x14ac:dyDescent="0.25">
      <c r="A766" s="146" t="s">
        <v>833</v>
      </c>
      <c r="B766" s="147"/>
      <c r="C766" s="146" t="s">
        <v>657</v>
      </c>
      <c r="D766" s="147" t="s">
        <v>658</v>
      </c>
      <c r="E766" s="148" t="s">
        <v>668</v>
      </c>
      <c r="F766" s="148" t="s">
        <v>167</v>
      </c>
      <c r="G766" s="147" t="s">
        <v>670</v>
      </c>
      <c r="H766" s="147"/>
      <c r="I766" s="148"/>
      <c r="J766" s="163" t="s">
        <v>839</v>
      </c>
      <c r="K766" s="163" t="s">
        <v>840</v>
      </c>
      <c r="L766" s="147" t="s">
        <v>771</v>
      </c>
      <c r="M766" s="146"/>
      <c r="N766" s="150">
        <v>0.63</v>
      </c>
      <c r="O766" s="148" t="s">
        <v>223</v>
      </c>
      <c r="P766" s="128">
        <f>IFERROR(VLOOKUP(L766,NiceHash!$S$3:$W$33,4,FALSE)*N766,0)</f>
        <v>0.88106041547999991</v>
      </c>
      <c r="Q766" s="121"/>
      <c r="R766" s="123"/>
      <c r="S766" s="128">
        <f>IFERROR(VLOOKUP(M766,NiceHash!$S$3:$W$33,4,FALSE)*Q766,0)</f>
        <v>0</v>
      </c>
      <c r="T766" s="132">
        <f t="shared" si="11"/>
        <v>0.88106041547999991</v>
      </c>
      <c r="U766" s="124">
        <v>90</v>
      </c>
      <c r="V766" s="136"/>
      <c r="X766" s="138"/>
      <c r="Y766" s="138"/>
      <c r="Z766" s="138"/>
    </row>
    <row r="767" spans="1:26" x14ac:dyDescent="0.25">
      <c r="A767" s="146" t="s">
        <v>833</v>
      </c>
      <c r="B767" s="147"/>
      <c r="C767" s="146" t="s">
        <v>657</v>
      </c>
      <c r="D767" s="147" t="s">
        <v>658</v>
      </c>
      <c r="E767" s="148" t="s">
        <v>668</v>
      </c>
      <c r="F767" s="148" t="s">
        <v>167</v>
      </c>
      <c r="G767" s="147" t="s">
        <v>670</v>
      </c>
      <c r="H767" s="147"/>
      <c r="I767" s="148"/>
      <c r="J767" s="163" t="s">
        <v>839</v>
      </c>
      <c r="K767" s="163" t="s">
        <v>840</v>
      </c>
      <c r="L767" s="147" t="s">
        <v>30</v>
      </c>
      <c r="M767" s="146"/>
      <c r="N767" s="152">
        <v>470</v>
      </c>
      <c r="O767" s="148" t="s">
        <v>654</v>
      </c>
      <c r="P767" s="128">
        <f>IFERROR(VLOOKUP(L767,NiceHash!$S$3:$W$33,4,FALSE)*N767,0)</f>
        <v>1.3282601849999998</v>
      </c>
      <c r="Q767" s="121"/>
      <c r="R767" s="123"/>
      <c r="S767" s="128">
        <f>IFERROR(VLOOKUP(M767,NiceHash!$S$3:$W$33,4,FALSE)*Q767,0)</f>
        <v>0</v>
      </c>
      <c r="T767" s="132">
        <f t="shared" si="11"/>
        <v>1.3282601849999998</v>
      </c>
      <c r="U767" s="124">
        <v>120</v>
      </c>
      <c r="V767" s="136"/>
      <c r="X767" s="138"/>
      <c r="Y767" s="138"/>
      <c r="Z767" s="138"/>
    </row>
    <row r="768" spans="1:26" x14ac:dyDescent="0.25">
      <c r="A768" s="146" t="s">
        <v>833</v>
      </c>
      <c r="B768" s="147"/>
      <c r="C768" s="146" t="s">
        <v>657</v>
      </c>
      <c r="D768" s="147" t="s">
        <v>658</v>
      </c>
      <c r="E768" s="148" t="s">
        <v>668</v>
      </c>
      <c r="F768" s="148" t="s">
        <v>167</v>
      </c>
      <c r="G768" s="147" t="s">
        <v>670</v>
      </c>
      <c r="H768" s="147"/>
      <c r="I768" s="148"/>
      <c r="J768" s="163" t="s">
        <v>839</v>
      </c>
      <c r="K768" s="163" t="s">
        <v>840</v>
      </c>
      <c r="L768" s="147" t="s">
        <v>131</v>
      </c>
      <c r="M768" s="146"/>
      <c r="N768" s="154">
        <v>30.5</v>
      </c>
      <c r="O768" s="148" t="s">
        <v>232</v>
      </c>
      <c r="P768" s="128">
        <f>IFERROR(VLOOKUP(L768,NiceHash!$S$3:$W$33,4,FALSE)*N768,0)</f>
        <v>1.2559931415000001</v>
      </c>
      <c r="Q768" s="121"/>
      <c r="R768" s="123"/>
      <c r="S768" s="128">
        <f>IFERROR(VLOOKUP(M768,NiceHash!$S$3:$W$33,4,FALSE)*Q768,0)</f>
        <v>0</v>
      </c>
      <c r="T768" s="132">
        <f t="shared" si="11"/>
        <v>1.2559931415000001</v>
      </c>
      <c r="U768" s="124">
        <v>135</v>
      </c>
      <c r="V768" s="136"/>
      <c r="X768" s="138"/>
      <c r="Y768" s="138"/>
      <c r="Z768" s="138"/>
    </row>
    <row r="769" spans="1:26" x14ac:dyDescent="0.25">
      <c r="A769" s="146" t="s">
        <v>833</v>
      </c>
      <c r="B769" s="147"/>
      <c r="C769" s="146" t="s">
        <v>657</v>
      </c>
      <c r="D769" s="147" t="s">
        <v>658</v>
      </c>
      <c r="E769" s="148" t="s">
        <v>668</v>
      </c>
      <c r="F769" s="148" t="s">
        <v>167</v>
      </c>
      <c r="G769" s="147" t="s">
        <v>670</v>
      </c>
      <c r="H769" s="147"/>
      <c r="I769" s="148"/>
      <c r="J769" s="163" t="s">
        <v>839</v>
      </c>
      <c r="K769" s="163" t="s">
        <v>840</v>
      </c>
      <c r="L769" s="147" t="s">
        <v>133</v>
      </c>
      <c r="M769" s="146"/>
      <c r="N769" s="154">
        <v>36.5</v>
      </c>
      <c r="O769" s="148" t="s">
        <v>232</v>
      </c>
      <c r="P769" s="128">
        <f>IFERROR(VLOOKUP(L769,NiceHash!$S$3:$W$33,4,FALSE)*N769,0)</f>
        <v>0</v>
      </c>
      <c r="Q769" s="121"/>
      <c r="R769" s="123"/>
      <c r="S769" s="128">
        <f>IFERROR(VLOOKUP(M769,NiceHash!$S$3:$W$33,4,FALSE)*Q769,0)</f>
        <v>0</v>
      </c>
      <c r="T769" s="132">
        <f t="shared" si="11"/>
        <v>0</v>
      </c>
      <c r="U769" s="124">
        <v>120</v>
      </c>
      <c r="V769" s="136"/>
      <c r="X769" s="138"/>
      <c r="Y769" s="138"/>
      <c r="Z769" s="138"/>
    </row>
    <row r="770" spans="1:26" x14ac:dyDescent="0.25">
      <c r="A770" s="146" t="s">
        <v>833</v>
      </c>
      <c r="B770" s="147"/>
      <c r="C770" s="146" t="s">
        <v>657</v>
      </c>
      <c r="D770" s="147" t="s">
        <v>658</v>
      </c>
      <c r="E770" s="148" t="s">
        <v>668</v>
      </c>
      <c r="F770" s="148" t="s">
        <v>167</v>
      </c>
      <c r="G770" s="147" t="s">
        <v>670</v>
      </c>
      <c r="H770" s="147"/>
      <c r="I770" s="148"/>
      <c r="J770" s="163" t="s">
        <v>839</v>
      </c>
      <c r="K770" s="163" t="s">
        <v>840</v>
      </c>
      <c r="L770" s="147" t="s">
        <v>22</v>
      </c>
      <c r="M770" s="146"/>
      <c r="N770" s="151">
        <v>41</v>
      </c>
      <c r="O770" s="148" t="s">
        <v>232</v>
      </c>
      <c r="P770" s="128">
        <f>IFERROR(VLOOKUP(L770,NiceHash!$S$3:$W$33,4,FALSE)*N770,0)</f>
        <v>1.196468513793</v>
      </c>
      <c r="Q770" s="121"/>
      <c r="R770" s="123"/>
      <c r="S770" s="128">
        <f>IFERROR(VLOOKUP(M770,NiceHash!$S$3:$W$33,4,FALSE)*Q770,0)</f>
        <v>0</v>
      </c>
      <c r="T770" s="132">
        <f t="shared" si="11"/>
        <v>1.196468513793</v>
      </c>
      <c r="U770" s="124">
        <v>120</v>
      </c>
      <c r="V770" s="136"/>
      <c r="X770" s="138"/>
      <c r="Y770" s="138"/>
      <c r="Z770" s="138"/>
    </row>
    <row r="771" spans="1:26" x14ac:dyDescent="0.25">
      <c r="A771" s="146" t="s">
        <v>833</v>
      </c>
      <c r="B771" s="147"/>
      <c r="C771" s="146" t="s">
        <v>657</v>
      </c>
      <c r="D771" s="147" t="s">
        <v>658</v>
      </c>
      <c r="E771" s="148" t="s">
        <v>668</v>
      </c>
      <c r="F771" s="148" t="s">
        <v>167</v>
      </c>
      <c r="G771" s="147" t="s">
        <v>670</v>
      </c>
      <c r="H771" s="147"/>
      <c r="I771" s="148"/>
      <c r="J771" s="163" t="s">
        <v>839</v>
      </c>
      <c r="K771" s="163" t="s">
        <v>840</v>
      </c>
      <c r="L771" s="147" t="s">
        <v>16</v>
      </c>
      <c r="M771" s="146"/>
      <c r="N771" s="152">
        <v>1050</v>
      </c>
      <c r="O771" s="148" t="s">
        <v>223</v>
      </c>
      <c r="P771" s="128">
        <f>IFERROR(VLOOKUP(L771,NiceHash!$S$3:$W$33,4,FALSE)*N771,0)</f>
        <v>0.98941253354999992</v>
      </c>
      <c r="Q771" s="121"/>
      <c r="R771" s="123"/>
      <c r="S771" s="128">
        <f>IFERROR(VLOOKUP(M771,NiceHash!$S$3:$W$33,4,FALSE)*Q771,0)</f>
        <v>0</v>
      </c>
      <c r="T771" s="132">
        <f t="shared" ref="T771:T834" si="12">P771+S771</f>
        <v>0.98941253354999992</v>
      </c>
      <c r="U771" s="124">
        <v>120</v>
      </c>
      <c r="V771" s="136"/>
      <c r="X771" s="138"/>
      <c r="Y771" s="138"/>
      <c r="Z771" s="138"/>
    </row>
    <row r="772" spans="1:26" x14ac:dyDescent="0.25">
      <c r="A772" s="146" t="s">
        <v>833</v>
      </c>
      <c r="B772" s="147"/>
      <c r="C772" s="146" t="s">
        <v>657</v>
      </c>
      <c r="D772" s="147" t="s">
        <v>658</v>
      </c>
      <c r="E772" s="148" t="s">
        <v>668</v>
      </c>
      <c r="F772" s="148" t="s">
        <v>167</v>
      </c>
      <c r="G772" s="147" t="s">
        <v>670</v>
      </c>
      <c r="H772" s="147"/>
      <c r="I772" s="148"/>
      <c r="J772" s="163" t="s">
        <v>839</v>
      </c>
      <c r="K772" s="163" t="s">
        <v>840</v>
      </c>
      <c r="L772" s="147" t="s">
        <v>15</v>
      </c>
      <c r="M772" s="146"/>
      <c r="N772" s="154">
        <v>50</v>
      </c>
      <c r="O772" s="148" t="s">
        <v>232</v>
      </c>
      <c r="P772" s="128">
        <f>IFERROR(VLOOKUP(L772,NiceHash!$S$3:$W$33,4,FALSE)*N772,0)</f>
        <v>6.3586923749999996E-2</v>
      </c>
      <c r="Q772" s="121"/>
      <c r="R772" s="123"/>
      <c r="S772" s="128">
        <f>IFERROR(VLOOKUP(M772,NiceHash!$S$3:$W$33,4,FALSE)*Q772,0)</f>
        <v>0</v>
      </c>
      <c r="T772" s="132">
        <f t="shared" si="12"/>
        <v>6.3586923749999996E-2</v>
      </c>
      <c r="U772" s="124">
        <v>120</v>
      </c>
      <c r="V772" s="136"/>
      <c r="X772" s="138"/>
      <c r="Y772" s="138"/>
      <c r="Z772" s="138"/>
    </row>
    <row r="773" spans="1:26" x14ac:dyDescent="0.25">
      <c r="A773" s="146" t="s">
        <v>833</v>
      </c>
      <c r="B773" s="147"/>
      <c r="C773" s="146" t="s">
        <v>657</v>
      </c>
      <c r="D773" s="147" t="s">
        <v>658</v>
      </c>
      <c r="E773" s="148" t="s">
        <v>668</v>
      </c>
      <c r="F773" s="148" t="s">
        <v>167</v>
      </c>
      <c r="G773" s="147" t="s">
        <v>670</v>
      </c>
      <c r="H773" s="147"/>
      <c r="I773" s="148"/>
      <c r="J773" s="163" t="s">
        <v>839</v>
      </c>
      <c r="K773" s="163" t="s">
        <v>840</v>
      </c>
      <c r="L773" s="147" t="s">
        <v>31</v>
      </c>
      <c r="M773" s="146"/>
      <c r="N773" s="152">
        <v>1100</v>
      </c>
      <c r="O773" s="148" t="s">
        <v>232</v>
      </c>
      <c r="P773" s="128">
        <f>IFERROR(VLOOKUP(L773,NiceHash!$S$3:$W$33,4,FALSE)*N773,0)</f>
        <v>0.27622967129999998</v>
      </c>
      <c r="Q773" s="121"/>
      <c r="R773" s="123"/>
      <c r="S773" s="128">
        <f>IFERROR(VLOOKUP(M773,NiceHash!$S$3:$W$33,4,FALSE)*Q773,0)</f>
        <v>0</v>
      </c>
      <c r="T773" s="132">
        <f t="shared" si="12"/>
        <v>0.27622967129999998</v>
      </c>
      <c r="U773" s="124">
        <v>120</v>
      </c>
      <c r="V773" s="136"/>
      <c r="X773" s="138"/>
      <c r="Y773" s="138"/>
      <c r="Z773" s="138"/>
    </row>
    <row r="774" spans="1:26" x14ac:dyDescent="0.25">
      <c r="A774" s="146" t="s">
        <v>833</v>
      </c>
      <c r="B774" s="147"/>
      <c r="C774" s="146" t="s">
        <v>657</v>
      </c>
      <c r="D774" s="147" t="s">
        <v>658</v>
      </c>
      <c r="E774" s="148" t="s">
        <v>668</v>
      </c>
      <c r="F774" s="148" t="s">
        <v>167</v>
      </c>
      <c r="G774" s="147" t="s">
        <v>670</v>
      </c>
      <c r="H774" s="147"/>
      <c r="I774" s="148"/>
      <c r="J774" s="163" t="s">
        <v>839</v>
      </c>
      <c r="K774" s="163" t="s">
        <v>840</v>
      </c>
      <c r="L774" s="147" t="s">
        <v>34</v>
      </c>
      <c r="M774" s="146"/>
      <c r="N774" s="151">
        <v>31.5</v>
      </c>
      <c r="O774" s="148" t="s">
        <v>232</v>
      </c>
      <c r="P774" s="128">
        <f>IFERROR(VLOOKUP(L774,NiceHash!$S$3:$W$33,4,FALSE)*N774,0)</f>
        <v>1.0428255495000001</v>
      </c>
      <c r="Q774" s="121"/>
      <c r="R774" s="123"/>
      <c r="S774" s="128">
        <f>IFERROR(VLOOKUP(M774,NiceHash!$S$3:$W$33,4,FALSE)*Q774,0)</f>
        <v>0</v>
      </c>
      <c r="T774" s="132">
        <f t="shared" si="12"/>
        <v>1.0428255495000001</v>
      </c>
      <c r="U774" s="124">
        <v>120</v>
      </c>
      <c r="V774" s="136"/>
      <c r="X774" s="138"/>
      <c r="Y774" s="138"/>
      <c r="Z774" s="138"/>
    </row>
    <row r="775" spans="1:26" x14ac:dyDescent="0.25">
      <c r="A775" s="146" t="s">
        <v>833</v>
      </c>
      <c r="B775" s="147"/>
      <c r="C775" s="146" t="s">
        <v>657</v>
      </c>
      <c r="D775" s="147" t="s">
        <v>658</v>
      </c>
      <c r="E775" s="148" t="s">
        <v>668</v>
      </c>
      <c r="F775" s="148" t="s">
        <v>167</v>
      </c>
      <c r="G775" s="147" t="s">
        <v>670</v>
      </c>
      <c r="H775" s="147"/>
      <c r="I775" s="148"/>
      <c r="J775" s="163" t="s">
        <v>839</v>
      </c>
      <c r="K775" s="163" t="s">
        <v>840</v>
      </c>
      <c r="L775" s="147" t="s">
        <v>32</v>
      </c>
      <c r="M775" s="146"/>
      <c r="N775" s="151">
        <v>13.2</v>
      </c>
      <c r="O775" s="148" t="s">
        <v>232</v>
      </c>
      <c r="P775" s="128">
        <f>IFERROR(VLOOKUP(L775,NiceHash!$S$3:$W$33,4,FALSE)*N775,0)</f>
        <v>0.11724217559999998</v>
      </c>
      <c r="Q775" s="121"/>
      <c r="R775" s="123"/>
      <c r="S775" s="128">
        <f>IFERROR(VLOOKUP(M775,NiceHash!$S$3:$W$33,4,FALSE)*Q775,0)</f>
        <v>0</v>
      </c>
      <c r="T775" s="132">
        <f t="shared" si="12"/>
        <v>0.11724217559999998</v>
      </c>
      <c r="U775" s="124">
        <v>120</v>
      </c>
      <c r="V775" s="136"/>
      <c r="X775" s="138"/>
      <c r="Y775" s="138"/>
      <c r="Z775" s="138"/>
    </row>
    <row r="776" spans="1:26" x14ac:dyDescent="0.25">
      <c r="A776" s="146" t="s">
        <v>833</v>
      </c>
      <c r="B776" s="147"/>
      <c r="C776" s="146" t="s">
        <v>657</v>
      </c>
      <c r="D776" s="147" t="s">
        <v>658</v>
      </c>
      <c r="E776" s="148" t="s">
        <v>668</v>
      </c>
      <c r="F776" s="148" t="s">
        <v>167</v>
      </c>
      <c r="G776" s="147"/>
      <c r="H776" s="147"/>
      <c r="I776" s="148"/>
      <c r="J776" s="163" t="s">
        <v>839</v>
      </c>
      <c r="K776" s="163" t="s">
        <v>840</v>
      </c>
      <c r="L776" s="63" t="s">
        <v>25</v>
      </c>
      <c r="M776" s="146"/>
      <c r="N776" s="151">
        <v>2.4</v>
      </c>
      <c r="O776" s="148" t="s">
        <v>115</v>
      </c>
      <c r="P776" s="128">
        <f>IFERROR(VLOOKUP(L776,NiceHash!$S$3:$W$33,4,FALSE)*N776,0)</f>
        <v>0</v>
      </c>
      <c r="Q776" s="121"/>
      <c r="R776" s="123"/>
      <c r="S776" s="128">
        <f>IFERROR(VLOOKUP(M776,NiceHash!$S$3:$W$33,4,FALSE)*Q776,0)</f>
        <v>0</v>
      </c>
      <c r="T776" s="132">
        <f t="shared" si="12"/>
        <v>0</v>
      </c>
      <c r="U776" s="124">
        <v>125</v>
      </c>
      <c r="V776" s="136"/>
      <c r="X776" s="138"/>
      <c r="Y776" s="138"/>
      <c r="Z776" s="138"/>
    </row>
    <row r="777" spans="1:26" x14ac:dyDescent="0.25">
      <c r="A777" s="146" t="s">
        <v>833</v>
      </c>
      <c r="B777" s="147"/>
      <c r="C777" s="146" t="s">
        <v>657</v>
      </c>
      <c r="D777" s="147" t="s">
        <v>658</v>
      </c>
      <c r="E777" s="148" t="s">
        <v>668</v>
      </c>
      <c r="F777" s="148" t="s">
        <v>167</v>
      </c>
      <c r="G777" s="147"/>
      <c r="H777" s="147"/>
      <c r="I777" s="148"/>
      <c r="J777" s="163" t="s">
        <v>839</v>
      </c>
      <c r="K777" s="163" t="s">
        <v>840</v>
      </c>
      <c r="L777" s="147" t="s">
        <v>28</v>
      </c>
      <c r="M777" s="146"/>
      <c r="N777" s="150">
        <v>0.63</v>
      </c>
      <c r="O777" s="148" t="s">
        <v>223</v>
      </c>
      <c r="P777" s="128">
        <f>IFERROR(VLOOKUP(L777,NiceHash!$S$3:$W$33,4,FALSE)*N777,0)</f>
        <v>0.33014330810999998</v>
      </c>
      <c r="Q777" s="121"/>
      <c r="R777" s="123"/>
      <c r="S777" s="128">
        <f>IFERROR(VLOOKUP(M777,NiceHash!$S$3:$W$33,4,FALSE)*Q777,0)</f>
        <v>0</v>
      </c>
      <c r="T777" s="132">
        <f t="shared" si="12"/>
        <v>0.33014330810999998</v>
      </c>
      <c r="U777" s="124">
        <v>100</v>
      </c>
      <c r="V777" s="136"/>
      <c r="X777" s="138"/>
      <c r="Y777" s="138"/>
      <c r="Z777" s="138"/>
    </row>
    <row r="778" spans="1:26" x14ac:dyDescent="0.25">
      <c r="A778" s="146" t="s">
        <v>833</v>
      </c>
      <c r="B778" s="147"/>
      <c r="C778" s="146" t="s">
        <v>657</v>
      </c>
      <c r="D778" s="147" t="s">
        <v>658</v>
      </c>
      <c r="E778" s="148" t="s">
        <v>668</v>
      </c>
      <c r="F778" s="148" t="s">
        <v>167</v>
      </c>
      <c r="G778" s="147"/>
      <c r="H778" s="147"/>
      <c r="I778" s="148"/>
      <c r="J778" s="163" t="s">
        <v>839</v>
      </c>
      <c r="K778" s="163" t="s">
        <v>840</v>
      </c>
      <c r="L778" s="147" t="s">
        <v>771</v>
      </c>
      <c r="M778" s="146"/>
      <c r="N778" s="150">
        <v>0.63</v>
      </c>
      <c r="O778" s="148" t="s">
        <v>223</v>
      </c>
      <c r="P778" s="128">
        <f>IFERROR(VLOOKUP(L778,NiceHash!$S$3:$W$33,4,FALSE)*N778,0)</f>
        <v>0.88106041547999991</v>
      </c>
      <c r="Q778" s="121"/>
      <c r="R778" s="123"/>
      <c r="S778" s="128">
        <f>IFERROR(VLOOKUP(M778,NiceHash!$S$3:$W$33,4,FALSE)*Q778,0)</f>
        <v>0</v>
      </c>
      <c r="T778" s="132">
        <f t="shared" si="12"/>
        <v>0.88106041547999991</v>
      </c>
      <c r="U778" s="124">
        <v>100</v>
      </c>
      <c r="V778" s="136"/>
      <c r="X778" s="138"/>
      <c r="Y778" s="138"/>
      <c r="Z778" s="138"/>
    </row>
    <row r="779" spans="1:26" x14ac:dyDescent="0.25">
      <c r="A779" s="146" t="s">
        <v>833</v>
      </c>
      <c r="B779" s="147"/>
      <c r="C779" s="146" t="s">
        <v>657</v>
      </c>
      <c r="D779" s="147" t="s">
        <v>658</v>
      </c>
      <c r="E779" s="148" t="s">
        <v>668</v>
      </c>
      <c r="F779" s="148" t="s">
        <v>167</v>
      </c>
      <c r="G779" s="147"/>
      <c r="H779" s="147"/>
      <c r="I779" s="148"/>
      <c r="J779" s="163" t="s">
        <v>839</v>
      </c>
      <c r="K779" s="163" t="s">
        <v>840</v>
      </c>
      <c r="L779" s="147" t="s">
        <v>30</v>
      </c>
      <c r="M779" s="146"/>
      <c r="N779" s="152">
        <v>430</v>
      </c>
      <c r="O779" s="148" t="s">
        <v>654</v>
      </c>
      <c r="P779" s="128">
        <f>IFERROR(VLOOKUP(L779,NiceHash!$S$3:$W$33,4,FALSE)*N779,0)</f>
        <v>1.2152167649999999</v>
      </c>
      <c r="Q779" s="121"/>
      <c r="R779" s="123"/>
      <c r="S779" s="128">
        <f>IFERROR(VLOOKUP(M779,NiceHash!$S$3:$W$33,4,FALSE)*Q779,0)</f>
        <v>0</v>
      </c>
      <c r="T779" s="132">
        <f t="shared" si="12"/>
        <v>1.2152167649999999</v>
      </c>
      <c r="U779" s="124">
        <v>120</v>
      </c>
      <c r="V779" s="136"/>
      <c r="X779" s="138"/>
      <c r="Y779" s="138"/>
      <c r="Z779" s="138"/>
    </row>
    <row r="780" spans="1:26" x14ac:dyDescent="0.25">
      <c r="A780" s="146" t="s">
        <v>833</v>
      </c>
      <c r="B780" s="147"/>
      <c r="C780" s="146" t="s">
        <v>657</v>
      </c>
      <c r="D780" s="147" t="s">
        <v>658</v>
      </c>
      <c r="E780" s="148" t="s">
        <v>668</v>
      </c>
      <c r="F780" s="148" t="s">
        <v>167</v>
      </c>
      <c r="G780" s="147"/>
      <c r="H780" s="147"/>
      <c r="I780" s="148"/>
      <c r="J780" s="163" t="s">
        <v>839</v>
      </c>
      <c r="K780" s="163" t="s">
        <v>840</v>
      </c>
      <c r="L780" s="147" t="s">
        <v>131</v>
      </c>
      <c r="M780" s="146"/>
      <c r="N780" s="154">
        <v>30</v>
      </c>
      <c r="O780" s="148" t="s">
        <v>232</v>
      </c>
      <c r="P780" s="128">
        <f>IFERROR(VLOOKUP(L780,NiceHash!$S$3:$W$33,4,FALSE)*N780,0)</f>
        <v>1.2354030900000001</v>
      </c>
      <c r="Q780" s="121"/>
      <c r="R780" s="123"/>
      <c r="S780" s="128">
        <f>IFERROR(VLOOKUP(M780,NiceHash!$S$3:$W$33,4,FALSE)*Q780,0)</f>
        <v>0</v>
      </c>
      <c r="T780" s="132">
        <f t="shared" si="12"/>
        <v>1.2354030900000001</v>
      </c>
      <c r="U780" s="124">
        <v>120</v>
      </c>
      <c r="V780" s="136"/>
      <c r="X780" s="138"/>
      <c r="Y780" s="138"/>
      <c r="Z780" s="138"/>
    </row>
    <row r="781" spans="1:26" x14ac:dyDescent="0.25">
      <c r="A781" s="146" t="s">
        <v>833</v>
      </c>
      <c r="B781" s="147"/>
      <c r="C781" s="146" t="s">
        <v>657</v>
      </c>
      <c r="D781" s="147" t="s">
        <v>658</v>
      </c>
      <c r="E781" s="148" t="s">
        <v>668</v>
      </c>
      <c r="F781" s="148" t="s">
        <v>167</v>
      </c>
      <c r="G781" s="147"/>
      <c r="H781" s="147"/>
      <c r="I781" s="148"/>
      <c r="J781" s="163" t="s">
        <v>839</v>
      </c>
      <c r="K781" s="163" t="s">
        <v>840</v>
      </c>
      <c r="L781" s="147" t="s">
        <v>133</v>
      </c>
      <c r="M781" s="146"/>
      <c r="N781" s="154">
        <v>33.5</v>
      </c>
      <c r="O781" s="148" t="s">
        <v>232</v>
      </c>
      <c r="P781" s="128">
        <f>IFERROR(VLOOKUP(L781,NiceHash!$S$3:$W$33,4,FALSE)*N781,0)</f>
        <v>0</v>
      </c>
      <c r="Q781" s="121"/>
      <c r="R781" s="123"/>
      <c r="S781" s="128">
        <f>IFERROR(VLOOKUP(M781,NiceHash!$S$3:$W$33,4,FALSE)*Q781,0)</f>
        <v>0</v>
      </c>
      <c r="T781" s="132">
        <f t="shared" si="12"/>
        <v>0</v>
      </c>
      <c r="U781" s="124">
        <v>130</v>
      </c>
      <c r="V781" s="136"/>
      <c r="X781" s="138"/>
      <c r="Y781" s="138"/>
      <c r="Z781" s="138"/>
    </row>
    <row r="782" spans="1:26" x14ac:dyDescent="0.25">
      <c r="A782" s="146" t="s">
        <v>284</v>
      </c>
      <c r="B782" s="147" t="s">
        <v>311</v>
      </c>
      <c r="C782" s="146" t="s">
        <v>657</v>
      </c>
      <c r="D782" s="147" t="s">
        <v>658</v>
      </c>
      <c r="E782" s="148" t="s">
        <v>668</v>
      </c>
      <c r="F782" s="148" t="s">
        <v>167</v>
      </c>
      <c r="G782" s="147"/>
      <c r="H782" s="147"/>
      <c r="I782" s="148"/>
      <c r="J782" s="149">
        <v>1506</v>
      </c>
      <c r="K782" s="149">
        <v>8000</v>
      </c>
      <c r="L782" s="147" t="s">
        <v>13</v>
      </c>
      <c r="M782" s="146"/>
      <c r="N782" s="150">
        <v>0.04</v>
      </c>
      <c r="O782" s="148" t="s">
        <v>115</v>
      </c>
      <c r="P782" s="128">
        <f>IFERROR(VLOOKUP(L782,NiceHash!$S$3:$W$33,4,FALSE)*N782,0)</f>
        <v>5.4939102119999993E-2</v>
      </c>
      <c r="Q782" s="121"/>
      <c r="R782" s="120"/>
      <c r="S782" s="128">
        <f>IFERROR(VLOOKUP(M782,NiceHash!$S$3:$W$33,4,FALSE)*Q782,0)</f>
        <v>0</v>
      </c>
      <c r="T782" s="132">
        <f t="shared" si="12"/>
        <v>5.4939102119999993E-2</v>
      </c>
      <c r="U782" s="124"/>
      <c r="V782" s="136"/>
      <c r="X782" s="138"/>
      <c r="Y782" s="138" t="s">
        <v>318</v>
      </c>
      <c r="Z782" s="138">
        <v>368.25</v>
      </c>
    </row>
    <row r="783" spans="1:26" x14ac:dyDescent="0.25">
      <c r="A783" s="146" t="s">
        <v>833</v>
      </c>
      <c r="B783" s="147"/>
      <c r="C783" s="146" t="s">
        <v>657</v>
      </c>
      <c r="D783" s="147" t="s">
        <v>658</v>
      </c>
      <c r="E783" s="148" t="s">
        <v>668</v>
      </c>
      <c r="F783" s="148" t="s">
        <v>167</v>
      </c>
      <c r="G783" s="147"/>
      <c r="H783" s="147"/>
      <c r="I783" s="148"/>
      <c r="J783" s="163" t="s">
        <v>839</v>
      </c>
      <c r="K783" s="163" t="s">
        <v>840</v>
      </c>
      <c r="L783" s="147" t="s">
        <v>22</v>
      </c>
      <c r="M783" s="146"/>
      <c r="N783" s="151">
        <v>35.5</v>
      </c>
      <c r="O783" s="148" t="s">
        <v>232</v>
      </c>
      <c r="P783" s="128">
        <f>IFERROR(VLOOKUP(L783,NiceHash!$S$3:$W$33,4,FALSE)*N783,0)</f>
        <v>1.0359666399915</v>
      </c>
      <c r="Q783" s="121"/>
      <c r="R783" s="123"/>
      <c r="S783" s="128">
        <f>IFERROR(VLOOKUP(M783,NiceHash!$S$3:$W$33,4,FALSE)*Q783,0)</f>
        <v>0</v>
      </c>
      <c r="T783" s="132">
        <f t="shared" si="12"/>
        <v>1.0359666399915</v>
      </c>
      <c r="U783" s="124">
        <v>130</v>
      </c>
      <c r="V783" s="136"/>
      <c r="X783" s="138"/>
      <c r="Y783" s="138"/>
      <c r="Z783" s="138"/>
    </row>
    <row r="784" spans="1:26" x14ac:dyDescent="0.25">
      <c r="A784" s="146" t="s">
        <v>833</v>
      </c>
      <c r="B784" s="147"/>
      <c r="C784" s="146" t="s">
        <v>657</v>
      </c>
      <c r="D784" s="147" t="s">
        <v>658</v>
      </c>
      <c r="E784" s="148" t="s">
        <v>668</v>
      </c>
      <c r="F784" s="148" t="s">
        <v>167</v>
      </c>
      <c r="G784" s="147"/>
      <c r="H784" s="147"/>
      <c r="I784" s="148"/>
      <c r="J784" s="163" t="s">
        <v>839</v>
      </c>
      <c r="K784" s="163" t="s">
        <v>840</v>
      </c>
      <c r="L784" s="147" t="s">
        <v>16</v>
      </c>
      <c r="M784" s="146"/>
      <c r="N784" s="152">
        <v>1000</v>
      </c>
      <c r="O784" s="148" t="s">
        <v>223</v>
      </c>
      <c r="P784" s="128">
        <f>IFERROR(VLOOKUP(L784,NiceHash!$S$3:$W$33,4,FALSE)*N784,0)</f>
        <v>0.94229765099999996</v>
      </c>
      <c r="Q784" s="121"/>
      <c r="R784" s="123"/>
      <c r="S784" s="128">
        <f>IFERROR(VLOOKUP(M784,NiceHash!$S$3:$W$33,4,FALSE)*Q784,0)</f>
        <v>0</v>
      </c>
      <c r="T784" s="132">
        <f t="shared" si="12"/>
        <v>0.94229765099999996</v>
      </c>
      <c r="U784" s="124">
        <v>130</v>
      </c>
      <c r="V784" s="136"/>
      <c r="X784" s="138"/>
      <c r="Y784" s="138"/>
      <c r="Z784" s="138"/>
    </row>
    <row r="785" spans="1:26" x14ac:dyDescent="0.25">
      <c r="A785" s="146" t="s">
        <v>833</v>
      </c>
      <c r="B785" s="147"/>
      <c r="C785" s="146" t="s">
        <v>657</v>
      </c>
      <c r="D785" s="147" t="s">
        <v>658</v>
      </c>
      <c r="E785" s="148" t="s">
        <v>668</v>
      </c>
      <c r="F785" s="148" t="s">
        <v>167</v>
      </c>
      <c r="G785" s="147"/>
      <c r="H785" s="147"/>
      <c r="I785" s="148"/>
      <c r="J785" s="163" t="s">
        <v>839</v>
      </c>
      <c r="K785" s="163" t="s">
        <v>840</v>
      </c>
      <c r="L785" s="147" t="s">
        <v>15</v>
      </c>
      <c r="M785" s="146"/>
      <c r="N785" s="154">
        <v>44</v>
      </c>
      <c r="O785" s="148" t="s">
        <v>232</v>
      </c>
      <c r="P785" s="128">
        <f>IFERROR(VLOOKUP(L785,NiceHash!$S$3:$W$33,4,FALSE)*N785,0)</f>
        <v>5.5956492900000002E-2</v>
      </c>
      <c r="Q785" s="121"/>
      <c r="R785" s="123"/>
      <c r="S785" s="128">
        <f>IFERROR(VLOOKUP(M785,NiceHash!$S$3:$W$33,4,FALSE)*Q785,0)</f>
        <v>0</v>
      </c>
      <c r="T785" s="132">
        <f t="shared" si="12"/>
        <v>5.5956492900000002E-2</v>
      </c>
      <c r="U785" s="124">
        <v>130</v>
      </c>
      <c r="V785" s="136"/>
      <c r="X785" s="138"/>
      <c r="Y785" s="138"/>
      <c r="Z785" s="138"/>
    </row>
    <row r="786" spans="1:26" x14ac:dyDescent="0.25">
      <c r="A786" s="146" t="s">
        <v>833</v>
      </c>
      <c r="B786" s="147"/>
      <c r="C786" s="146" t="s">
        <v>657</v>
      </c>
      <c r="D786" s="147" t="s">
        <v>658</v>
      </c>
      <c r="E786" s="148" t="s">
        <v>668</v>
      </c>
      <c r="F786" s="148" t="s">
        <v>167</v>
      </c>
      <c r="G786" s="147"/>
      <c r="H786" s="147"/>
      <c r="I786" s="148"/>
      <c r="J786" s="163" t="s">
        <v>839</v>
      </c>
      <c r="K786" s="163" t="s">
        <v>840</v>
      </c>
      <c r="L786" s="147" t="s">
        <v>31</v>
      </c>
      <c r="M786" s="146"/>
      <c r="N786" s="152">
        <v>950</v>
      </c>
      <c r="O786" s="148" t="s">
        <v>232</v>
      </c>
      <c r="P786" s="128">
        <f>IFERROR(VLOOKUP(L786,NiceHash!$S$3:$W$33,4,FALSE)*N786,0)</f>
        <v>0.23856198884999996</v>
      </c>
      <c r="Q786" s="121"/>
      <c r="R786" s="123"/>
      <c r="S786" s="128">
        <f>IFERROR(VLOOKUP(M786,NiceHash!$S$3:$W$33,4,FALSE)*Q786,0)</f>
        <v>0</v>
      </c>
      <c r="T786" s="132">
        <f t="shared" si="12"/>
        <v>0.23856198884999996</v>
      </c>
      <c r="U786" s="124">
        <v>120</v>
      </c>
      <c r="V786" s="136"/>
      <c r="X786" s="138"/>
      <c r="Y786" s="138"/>
      <c r="Z786" s="138"/>
    </row>
    <row r="787" spans="1:26" x14ac:dyDescent="0.25">
      <c r="A787" s="146" t="s">
        <v>284</v>
      </c>
      <c r="B787" s="147" t="s">
        <v>311</v>
      </c>
      <c r="C787" s="146" t="s">
        <v>657</v>
      </c>
      <c r="D787" s="147" t="s">
        <v>658</v>
      </c>
      <c r="E787" s="148" t="s">
        <v>668</v>
      </c>
      <c r="F787" s="148" t="s">
        <v>167</v>
      </c>
      <c r="G787" s="147"/>
      <c r="H787" s="147"/>
      <c r="I787" s="148"/>
      <c r="J787" s="149">
        <v>1506</v>
      </c>
      <c r="K787" s="149">
        <v>8000</v>
      </c>
      <c r="L787" s="147" t="s">
        <v>20</v>
      </c>
      <c r="M787" s="146"/>
      <c r="N787" s="154">
        <v>20</v>
      </c>
      <c r="O787" s="148" t="s">
        <v>232</v>
      </c>
      <c r="P787" s="128">
        <f>IFERROR(VLOOKUP(L787,NiceHash!$S$3:$W$33,4,FALSE)*N787,0)</f>
        <v>1.12235967E-2</v>
      </c>
      <c r="Q787" s="121"/>
      <c r="R787" s="120"/>
      <c r="S787" s="128">
        <f>IFERROR(VLOOKUP(M787,NiceHash!$S$3:$W$33,4,FALSE)*Q787,0)</f>
        <v>0</v>
      </c>
      <c r="T787" s="132">
        <f t="shared" si="12"/>
        <v>1.12235967E-2</v>
      </c>
      <c r="U787" s="124"/>
      <c r="V787" s="136"/>
      <c r="X787" s="138"/>
      <c r="Y787" s="138" t="s">
        <v>318</v>
      </c>
      <c r="Z787" s="138">
        <v>368.25</v>
      </c>
    </row>
    <row r="788" spans="1:26" x14ac:dyDescent="0.25">
      <c r="A788" s="146" t="s">
        <v>833</v>
      </c>
      <c r="B788" s="147"/>
      <c r="C788" s="146" t="s">
        <v>657</v>
      </c>
      <c r="D788" s="147" t="s">
        <v>658</v>
      </c>
      <c r="E788" s="148" t="s">
        <v>668</v>
      </c>
      <c r="F788" s="148" t="s">
        <v>167</v>
      </c>
      <c r="G788" s="147"/>
      <c r="H788" s="147"/>
      <c r="I788" s="148"/>
      <c r="J788" s="163" t="s">
        <v>839</v>
      </c>
      <c r="K788" s="163" t="s">
        <v>840</v>
      </c>
      <c r="L788" s="147" t="s">
        <v>34</v>
      </c>
      <c r="M788" s="146"/>
      <c r="N788" s="151">
        <v>27.5</v>
      </c>
      <c r="O788" s="148" t="s">
        <v>232</v>
      </c>
      <c r="P788" s="128">
        <f>IFERROR(VLOOKUP(L788,NiceHash!$S$3:$W$33,4,FALSE)*N788,0)</f>
        <v>0.91040325749999995</v>
      </c>
      <c r="Q788" s="121"/>
      <c r="R788" s="123"/>
      <c r="S788" s="128">
        <f>IFERROR(VLOOKUP(M788,NiceHash!$S$3:$W$33,4,FALSE)*Q788,0)</f>
        <v>0</v>
      </c>
      <c r="T788" s="132">
        <f t="shared" si="12"/>
        <v>0.91040325749999995</v>
      </c>
      <c r="U788" s="124">
        <v>120</v>
      </c>
      <c r="V788" s="136"/>
      <c r="X788" s="138"/>
      <c r="Y788" s="138"/>
      <c r="Z788" s="138"/>
    </row>
    <row r="789" spans="1:26" x14ac:dyDescent="0.25">
      <c r="A789" s="146" t="s">
        <v>833</v>
      </c>
      <c r="B789" s="147"/>
      <c r="C789" s="146" t="s">
        <v>657</v>
      </c>
      <c r="D789" s="147" t="s">
        <v>658</v>
      </c>
      <c r="E789" s="148" t="s">
        <v>668</v>
      </c>
      <c r="F789" s="148" t="s">
        <v>167</v>
      </c>
      <c r="G789" s="147"/>
      <c r="H789" s="147"/>
      <c r="I789" s="148"/>
      <c r="J789" s="163" t="s">
        <v>839</v>
      </c>
      <c r="K789" s="163" t="s">
        <v>840</v>
      </c>
      <c r="L789" s="147" t="s">
        <v>32</v>
      </c>
      <c r="M789" s="146"/>
      <c r="N789" s="151">
        <v>11.5</v>
      </c>
      <c r="O789" s="148" t="s">
        <v>232</v>
      </c>
      <c r="P789" s="128">
        <f>IFERROR(VLOOKUP(L789,NiceHash!$S$3:$W$33,4,FALSE)*N789,0)</f>
        <v>0.10214280449999999</v>
      </c>
      <c r="Q789" s="121"/>
      <c r="R789" s="123"/>
      <c r="S789" s="128">
        <f>IFERROR(VLOOKUP(M789,NiceHash!$S$3:$W$33,4,FALSE)*Q789,0)</f>
        <v>0</v>
      </c>
      <c r="T789" s="132">
        <f t="shared" si="12"/>
        <v>0.10214280449999999</v>
      </c>
      <c r="U789" s="124">
        <v>120</v>
      </c>
      <c r="V789" s="136"/>
      <c r="X789" s="138"/>
      <c r="Y789" s="138"/>
      <c r="Z789" s="138"/>
    </row>
    <row r="790" spans="1:26" x14ac:dyDescent="0.25">
      <c r="A790" s="146" t="s">
        <v>833</v>
      </c>
      <c r="B790" s="147"/>
      <c r="C790" s="146" t="s">
        <v>657</v>
      </c>
      <c r="D790" s="147" t="s">
        <v>658</v>
      </c>
      <c r="E790" s="148" t="s">
        <v>668</v>
      </c>
      <c r="F790" s="148" t="s">
        <v>161</v>
      </c>
      <c r="G790" s="147" t="s">
        <v>670</v>
      </c>
      <c r="H790" s="147"/>
      <c r="I790" s="148"/>
      <c r="J790" s="163" t="s">
        <v>839</v>
      </c>
      <c r="K790" s="163" t="s">
        <v>840</v>
      </c>
      <c r="L790" s="63" t="s">
        <v>25</v>
      </c>
      <c r="M790" s="146"/>
      <c r="N790" s="151">
        <v>4.3499999999999996</v>
      </c>
      <c r="O790" s="148" t="s">
        <v>115</v>
      </c>
      <c r="P790" s="128">
        <f>IFERROR(VLOOKUP(L790,NiceHash!$S$3:$W$33,4,FALSE)*N790,0)</f>
        <v>0</v>
      </c>
      <c r="Q790" s="121"/>
      <c r="R790" s="123"/>
      <c r="S790" s="128">
        <f>IFERROR(VLOOKUP(M790,NiceHash!$S$3:$W$33,4,FALSE)*Q790,0)</f>
        <v>0</v>
      </c>
      <c r="T790" s="132">
        <f t="shared" si="12"/>
        <v>0</v>
      </c>
      <c r="U790" s="124">
        <v>210</v>
      </c>
      <c r="V790" s="136"/>
      <c r="X790" s="138"/>
      <c r="Y790" s="138"/>
      <c r="Z790" s="138"/>
    </row>
    <row r="791" spans="1:26" x14ac:dyDescent="0.25">
      <c r="A791" s="146" t="s">
        <v>833</v>
      </c>
      <c r="B791" s="147"/>
      <c r="C791" s="146" t="s">
        <v>657</v>
      </c>
      <c r="D791" s="147" t="s">
        <v>658</v>
      </c>
      <c r="E791" s="148" t="s">
        <v>668</v>
      </c>
      <c r="F791" s="148" t="s">
        <v>161</v>
      </c>
      <c r="G791" s="147" t="s">
        <v>670</v>
      </c>
      <c r="H791" s="147"/>
      <c r="I791" s="148"/>
      <c r="J791" s="163" t="s">
        <v>839</v>
      </c>
      <c r="K791" s="163" t="s">
        <v>840</v>
      </c>
      <c r="L791" s="147" t="s">
        <v>28</v>
      </c>
      <c r="M791" s="146"/>
      <c r="N791" s="150">
        <v>0.83</v>
      </c>
      <c r="O791" s="148" t="s">
        <v>223</v>
      </c>
      <c r="P791" s="128">
        <f>IFERROR(VLOOKUP(L791,NiceHash!$S$3:$W$33,4,FALSE)*N791,0)</f>
        <v>0.43495070750999992</v>
      </c>
      <c r="Q791" s="121"/>
      <c r="R791" s="123"/>
      <c r="S791" s="128">
        <f>IFERROR(VLOOKUP(M791,NiceHash!$S$3:$W$33,4,FALSE)*Q791,0)</f>
        <v>0</v>
      </c>
      <c r="T791" s="132">
        <f t="shared" si="12"/>
        <v>0.43495070750999992</v>
      </c>
      <c r="U791" s="124">
        <v>140</v>
      </c>
      <c r="V791" s="136"/>
      <c r="X791" s="138"/>
      <c r="Y791" s="138"/>
      <c r="Z791" s="138"/>
    </row>
    <row r="792" spans="1:26" x14ac:dyDescent="0.25">
      <c r="A792" s="146" t="s">
        <v>833</v>
      </c>
      <c r="B792" s="147"/>
      <c r="C792" s="146" t="s">
        <v>657</v>
      </c>
      <c r="D792" s="147" t="s">
        <v>658</v>
      </c>
      <c r="E792" s="148" t="s">
        <v>668</v>
      </c>
      <c r="F792" s="148" t="s">
        <v>161</v>
      </c>
      <c r="G792" s="147" t="s">
        <v>670</v>
      </c>
      <c r="H792" s="147"/>
      <c r="I792" s="148"/>
      <c r="J792" s="163" t="s">
        <v>839</v>
      </c>
      <c r="K792" s="163" t="s">
        <v>840</v>
      </c>
      <c r="L792" s="147" t="s">
        <v>771</v>
      </c>
      <c r="M792" s="146"/>
      <c r="N792" s="150">
        <v>0.83</v>
      </c>
      <c r="O792" s="148" t="s">
        <v>223</v>
      </c>
      <c r="P792" s="128">
        <f>IFERROR(VLOOKUP(L792,NiceHash!$S$3:$W$33,4,FALSE)*N792,0)</f>
        <v>1.1607621346799999</v>
      </c>
      <c r="Q792" s="121"/>
      <c r="R792" s="123"/>
      <c r="S792" s="128">
        <f>IFERROR(VLOOKUP(M792,NiceHash!$S$3:$W$33,4,FALSE)*Q792,0)</f>
        <v>0</v>
      </c>
      <c r="T792" s="132">
        <f t="shared" si="12"/>
        <v>1.1607621346799999</v>
      </c>
      <c r="U792" s="124">
        <v>140</v>
      </c>
      <c r="V792" s="136"/>
      <c r="X792" s="138"/>
      <c r="Y792" s="138"/>
      <c r="Z792" s="138"/>
    </row>
    <row r="793" spans="1:26" x14ac:dyDescent="0.25">
      <c r="A793" s="146" t="s">
        <v>833</v>
      </c>
      <c r="B793" s="147"/>
      <c r="C793" s="146" t="s">
        <v>657</v>
      </c>
      <c r="D793" s="147" t="s">
        <v>658</v>
      </c>
      <c r="E793" s="148" t="s">
        <v>668</v>
      </c>
      <c r="F793" s="148" t="s">
        <v>161</v>
      </c>
      <c r="G793" s="147" t="s">
        <v>670</v>
      </c>
      <c r="H793" s="147"/>
      <c r="I793" s="148"/>
      <c r="J793" s="163" t="s">
        <v>839</v>
      </c>
      <c r="K793" s="163" t="s">
        <v>840</v>
      </c>
      <c r="L793" s="147" t="s">
        <v>30</v>
      </c>
      <c r="M793" s="146"/>
      <c r="N793" s="152">
        <v>685</v>
      </c>
      <c r="O793" s="148" t="s">
        <v>654</v>
      </c>
      <c r="P793" s="128">
        <f>IFERROR(VLOOKUP(L793,NiceHash!$S$3:$W$33,4,FALSE)*N793,0)</f>
        <v>1.9358685674999998</v>
      </c>
      <c r="Q793" s="121"/>
      <c r="R793" s="123"/>
      <c r="S793" s="128">
        <f>IFERROR(VLOOKUP(M793,NiceHash!$S$3:$W$33,4,FALSE)*Q793,0)</f>
        <v>0</v>
      </c>
      <c r="T793" s="132">
        <f t="shared" si="12"/>
        <v>1.9358685674999998</v>
      </c>
      <c r="U793" s="124">
        <v>190</v>
      </c>
      <c r="V793" s="136"/>
      <c r="X793" s="138"/>
      <c r="Y793" s="138"/>
      <c r="Z793" s="138"/>
    </row>
    <row r="794" spans="1:26" x14ac:dyDescent="0.25">
      <c r="A794" s="146" t="s">
        <v>833</v>
      </c>
      <c r="B794" s="147"/>
      <c r="C794" s="146" t="s">
        <v>657</v>
      </c>
      <c r="D794" s="147" t="s">
        <v>658</v>
      </c>
      <c r="E794" s="148" t="s">
        <v>668</v>
      </c>
      <c r="F794" s="148" t="s">
        <v>161</v>
      </c>
      <c r="G794" s="147" t="s">
        <v>670</v>
      </c>
      <c r="H794" s="147"/>
      <c r="I794" s="148"/>
      <c r="J794" s="163" t="s">
        <v>839</v>
      </c>
      <c r="K794" s="163" t="s">
        <v>840</v>
      </c>
      <c r="L794" s="147" t="s">
        <v>131</v>
      </c>
      <c r="M794" s="146"/>
      <c r="N794" s="154">
        <v>35</v>
      </c>
      <c r="O794" s="148" t="s">
        <v>232</v>
      </c>
      <c r="P794" s="128">
        <f>IFERROR(VLOOKUP(L794,NiceHash!$S$3:$W$33,4,FALSE)*N794,0)</f>
        <v>1.4413036050000001</v>
      </c>
      <c r="Q794" s="121"/>
      <c r="R794" s="123"/>
      <c r="S794" s="128">
        <f>IFERROR(VLOOKUP(M794,NiceHash!$S$3:$W$33,4,FALSE)*Q794,0)</f>
        <v>0</v>
      </c>
      <c r="T794" s="132">
        <f t="shared" si="12"/>
        <v>1.4413036050000001</v>
      </c>
      <c r="U794" s="124">
        <v>140</v>
      </c>
      <c r="V794" s="136"/>
      <c r="X794" s="138"/>
      <c r="Y794" s="138"/>
      <c r="Z794" s="138"/>
    </row>
    <row r="795" spans="1:26" x14ac:dyDescent="0.25">
      <c r="A795" s="146" t="s">
        <v>833</v>
      </c>
      <c r="B795" s="147"/>
      <c r="C795" s="146" t="s">
        <v>657</v>
      </c>
      <c r="D795" s="147" t="s">
        <v>658</v>
      </c>
      <c r="E795" s="148" t="s">
        <v>668</v>
      </c>
      <c r="F795" s="148" t="s">
        <v>161</v>
      </c>
      <c r="G795" s="147" t="s">
        <v>670</v>
      </c>
      <c r="H795" s="147"/>
      <c r="I795" s="148"/>
      <c r="J795" s="163" t="s">
        <v>839</v>
      </c>
      <c r="K795" s="163" t="s">
        <v>840</v>
      </c>
      <c r="L795" s="147" t="s">
        <v>133</v>
      </c>
      <c r="M795" s="146"/>
      <c r="N795" s="154">
        <v>58</v>
      </c>
      <c r="O795" s="148" t="s">
        <v>232</v>
      </c>
      <c r="P795" s="128">
        <f>IFERROR(VLOOKUP(L795,NiceHash!$S$3:$W$33,4,FALSE)*N795,0)</f>
        <v>0</v>
      </c>
      <c r="Q795" s="121"/>
      <c r="R795" s="123"/>
      <c r="S795" s="128">
        <f>IFERROR(VLOOKUP(M795,NiceHash!$S$3:$W$33,4,FALSE)*Q795,0)</f>
        <v>0</v>
      </c>
      <c r="T795" s="132">
        <f t="shared" si="12"/>
        <v>0</v>
      </c>
      <c r="U795" s="124">
        <v>210</v>
      </c>
      <c r="V795" s="136"/>
      <c r="X795" s="138"/>
      <c r="Y795" s="138"/>
      <c r="Z795" s="138"/>
    </row>
    <row r="796" spans="1:26" x14ac:dyDescent="0.25">
      <c r="A796" s="146" t="s">
        <v>833</v>
      </c>
      <c r="B796" s="147"/>
      <c r="C796" s="146" t="s">
        <v>657</v>
      </c>
      <c r="D796" s="147" t="s">
        <v>658</v>
      </c>
      <c r="E796" s="148" t="s">
        <v>668</v>
      </c>
      <c r="F796" s="148" t="s">
        <v>161</v>
      </c>
      <c r="G796" s="147" t="s">
        <v>670</v>
      </c>
      <c r="H796" s="147"/>
      <c r="I796" s="148"/>
      <c r="J796" s="163" t="s">
        <v>839</v>
      </c>
      <c r="K796" s="163" t="s">
        <v>840</v>
      </c>
      <c r="L796" s="147" t="s">
        <v>22</v>
      </c>
      <c r="M796" s="146"/>
      <c r="N796" s="151">
        <v>64</v>
      </c>
      <c r="O796" s="148" t="s">
        <v>232</v>
      </c>
      <c r="P796" s="128">
        <f>IFERROR(VLOOKUP(L796,NiceHash!$S$3:$W$33,4,FALSE)*N796,0)</f>
        <v>1.8676581678720001</v>
      </c>
      <c r="Q796" s="121"/>
      <c r="R796" s="123"/>
      <c r="S796" s="128">
        <f>IFERROR(VLOOKUP(M796,NiceHash!$S$3:$W$33,4,FALSE)*Q796,0)</f>
        <v>0</v>
      </c>
      <c r="T796" s="132">
        <f t="shared" si="12"/>
        <v>1.8676581678720001</v>
      </c>
      <c r="U796" s="124">
        <v>190</v>
      </c>
      <c r="V796" s="136"/>
      <c r="X796" s="138"/>
      <c r="Y796" s="138"/>
      <c r="Z796" s="138"/>
    </row>
    <row r="797" spans="1:26" x14ac:dyDescent="0.25">
      <c r="A797" s="146" t="s">
        <v>833</v>
      </c>
      <c r="B797" s="147"/>
      <c r="C797" s="146" t="s">
        <v>657</v>
      </c>
      <c r="D797" s="147" t="s">
        <v>658</v>
      </c>
      <c r="E797" s="148" t="s">
        <v>668</v>
      </c>
      <c r="F797" s="148" t="s">
        <v>161</v>
      </c>
      <c r="G797" s="147" t="s">
        <v>670</v>
      </c>
      <c r="H797" s="147"/>
      <c r="I797" s="148"/>
      <c r="J797" s="163" t="s">
        <v>839</v>
      </c>
      <c r="K797" s="163" t="s">
        <v>840</v>
      </c>
      <c r="L797" s="147" t="s">
        <v>16</v>
      </c>
      <c r="M797" s="146"/>
      <c r="N797" s="152">
        <v>1400</v>
      </c>
      <c r="O797" s="148" t="s">
        <v>223</v>
      </c>
      <c r="P797" s="128">
        <f>IFERROR(VLOOKUP(L797,NiceHash!$S$3:$W$33,4,FALSE)*N797,0)</f>
        <v>1.3192167114</v>
      </c>
      <c r="Q797" s="121"/>
      <c r="R797" s="123"/>
      <c r="S797" s="128">
        <f>IFERROR(VLOOKUP(M797,NiceHash!$S$3:$W$33,4,FALSE)*Q797,0)</f>
        <v>0</v>
      </c>
      <c r="T797" s="132">
        <f t="shared" si="12"/>
        <v>1.3192167114</v>
      </c>
      <c r="U797" s="124">
        <v>190</v>
      </c>
      <c r="V797" s="136"/>
      <c r="X797" s="138"/>
      <c r="Y797" s="138"/>
      <c r="Z797" s="138"/>
    </row>
    <row r="798" spans="1:26" x14ac:dyDescent="0.25">
      <c r="A798" s="146" t="s">
        <v>833</v>
      </c>
      <c r="B798" s="147"/>
      <c r="C798" s="146" t="s">
        <v>657</v>
      </c>
      <c r="D798" s="147" t="s">
        <v>658</v>
      </c>
      <c r="E798" s="148" t="s">
        <v>668</v>
      </c>
      <c r="F798" s="148" t="s">
        <v>161</v>
      </c>
      <c r="G798" s="147" t="s">
        <v>670</v>
      </c>
      <c r="H798" s="147"/>
      <c r="I798" s="148"/>
      <c r="J798" s="163" t="s">
        <v>839</v>
      </c>
      <c r="K798" s="163" t="s">
        <v>840</v>
      </c>
      <c r="L798" s="147" t="s">
        <v>15</v>
      </c>
      <c r="M798" s="146"/>
      <c r="N798" s="154">
        <v>75</v>
      </c>
      <c r="O798" s="148" t="s">
        <v>232</v>
      </c>
      <c r="P798" s="128">
        <f>IFERROR(VLOOKUP(L798,NiceHash!$S$3:$W$33,4,FALSE)*N798,0)</f>
        <v>9.5380385624999994E-2</v>
      </c>
      <c r="Q798" s="121"/>
      <c r="R798" s="123"/>
      <c r="S798" s="128">
        <f>IFERROR(VLOOKUP(M798,NiceHash!$S$3:$W$33,4,FALSE)*Q798,0)</f>
        <v>0</v>
      </c>
      <c r="T798" s="132">
        <f t="shared" si="12"/>
        <v>9.5380385624999994E-2</v>
      </c>
      <c r="U798" s="124">
        <v>190</v>
      </c>
      <c r="V798" s="136"/>
      <c r="X798" s="138"/>
      <c r="Y798" s="138"/>
      <c r="Z798" s="138"/>
    </row>
    <row r="799" spans="1:26" x14ac:dyDescent="0.25">
      <c r="A799" s="146" t="s">
        <v>833</v>
      </c>
      <c r="B799" s="147"/>
      <c r="C799" s="146" t="s">
        <v>657</v>
      </c>
      <c r="D799" s="147" t="s">
        <v>658</v>
      </c>
      <c r="E799" s="148" t="s">
        <v>668</v>
      </c>
      <c r="F799" s="148" t="s">
        <v>161</v>
      </c>
      <c r="G799" s="147" t="s">
        <v>670</v>
      </c>
      <c r="H799" s="147"/>
      <c r="I799" s="148"/>
      <c r="J799" s="163" t="s">
        <v>839</v>
      </c>
      <c r="K799" s="163" t="s">
        <v>840</v>
      </c>
      <c r="L799" s="147" t="s">
        <v>31</v>
      </c>
      <c r="M799" s="146"/>
      <c r="N799" s="152">
        <v>1700</v>
      </c>
      <c r="O799" s="148" t="s">
        <v>232</v>
      </c>
      <c r="P799" s="128">
        <f>IFERROR(VLOOKUP(L799,NiceHash!$S$3:$W$33,4,FALSE)*N799,0)</f>
        <v>0.42690040109999994</v>
      </c>
      <c r="Q799" s="121"/>
      <c r="R799" s="123"/>
      <c r="S799" s="128">
        <f>IFERROR(VLOOKUP(M799,NiceHash!$S$3:$W$33,4,FALSE)*Q799,0)</f>
        <v>0</v>
      </c>
      <c r="T799" s="132">
        <f t="shared" si="12"/>
        <v>0.42690040109999994</v>
      </c>
      <c r="U799" s="124">
        <v>210</v>
      </c>
      <c r="V799" s="136"/>
      <c r="X799" s="138"/>
      <c r="Y799" s="138"/>
      <c r="Z799" s="138"/>
    </row>
    <row r="800" spans="1:26" x14ac:dyDescent="0.25">
      <c r="A800" s="146" t="s">
        <v>833</v>
      </c>
      <c r="B800" s="147"/>
      <c r="C800" s="146" t="s">
        <v>657</v>
      </c>
      <c r="D800" s="147" t="s">
        <v>658</v>
      </c>
      <c r="E800" s="148" t="s">
        <v>668</v>
      </c>
      <c r="F800" s="148" t="s">
        <v>161</v>
      </c>
      <c r="G800" s="147" t="s">
        <v>670</v>
      </c>
      <c r="H800" s="147"/>
      <c r="I800" s="148"/>
      <c r="J800" s="163" t="s">
        <v>839</v>
      </c>
      <c r="K800" s="163" t="s">
        <v>840</v>
      </c>
      <c r="L800" s="147" t="s">
        <v>34</v>
      </c>
      <c r="M800" s="146"/>
      <c r="N800" s="151">
        <v>47.5</v>
      </c>
      <c r="O800" s="148" t="s">
        <v>232</v>
      </c>
      <c r="P800" s="128">
        <f>IFERROR(VLOOKUP(L800,NiceHash!$S$3:$W$33,4,FALSE)*N800,0)</f>
        <v>1.5725147175</v>
      </c>
      <c r="Q800" s="121"/>
      <c r="R800" s="123"/>
      <c r="S800" s="128">
        <f>IFERROR(VLOOKUP(M800,NiceHash!$S$3:$W$33,4,FALSE)*Q800,0)</f>
        <v>0</v>
      </c>
      <c r="T800" s="132">
        <f t="shared" si="12"/>
        <v>1.5725147175</v>
      </c>
      <c r="U800" s="124">
        <v>190</v>
      </c>
      <c r="V800" s="136"/>
      <c r="X800" s="138"/>
      <c r="Y800" s="138"/>
      <c r="Z800" s="138"/>
    </row>
    <row r="801" spans="1:26" x14ac:dyDescent="0.25">
      <c r="A801" s="146" t="s">
        <v>833</v>
      </c>
      <c r="B801" s="147"/>
      <c r="C801" s="146" t="s">
        <v>657</v>
      </c>
      <c r="D801" s="147" t="s">
        <v>658</v>
      </c>
      <c r="E801" s="148" t="s">
        <v>668</v>
      </c>
      <c r="F801" s="148" t="s">
        <v>161</v>
      </c>
      <c r="G801" s="147" t="s">
        <v>670</v>
      </c>
      <c r="H801" s="147"/>
      <c r="I801" s="148"/>
      <c r="J801" s="163" t="s">
        <v>839</v>
      </c>
      <c r="K801" s="163" t="s">
        <v>840</v>
      </c>
      <c r="L801" s="147" t="s">
        <v>32</v>
      </c>
      <c r="M801" s="146"/>
      <c r="N801" s="151">
        <v>19.5</v>
      </c>
      <c r="O801" s="148" t="s">
        <v>232</v>
      </c>
      <c r="P801" s="128">
        <f>IFERROR(VLOOKUP(L801,NiceHash!$S$3:$W$33,4,FALSE)*N801,0)</f>
        <v>0.17319866849999999</v>
      </c>
      <c r="Q801" s="121"/>
      <c r="R801" s="123"/>
      <c r="S801" s="128">
        <f>IFERROR(VLOOKUP(M801,NiceHash!$S$3:$W$33,4,FALSE)*Q801,0)</f>
        <v>0</v>
      </c>
      <c r="T801" s="132">
        <f t="shared" si="12"/>
        <v>0.17319866849999999</v>
      </c>
      <c r="U801" s="124">
        <v>170</v>
      </c>
      <c r="V801" s="136"/>
      <c r="X801" s="138"/>
      <c r="Y801" s="138"/>
      <c r="Z801" s="138"/>
    </row>
    <row r="802" spans="1:26" x14ac:dyDescent="0.25">
      <c r="A802" s="146" t="s">
        <v>833</v>
      </c>
      <c r="B802" s="147"/>
      <c r="C802" s="146" t="s">
        <v>657</v>
      </c>
      <c r="D802" s="147" t="s">
        <v>658</v>
      </c>
      <c r="E802" s="148" t="s">
        <v>668</v>
      </c>
      <c r="F802" s="148" t="s">
        <v>161</v>
      </c>
      <c r="G802" s="147"/>
      <c r="H802" s="147"/>
      <c r="I802" s="148"/>
      <c r="J802" s="163" t="s">
        <v>839</v>
      </c>
      <c r="K802" s="163" t="s">
        <v>840</v>
      </c>
      <c r="L802" s="63" t="s">
        <v>25</v>
      </c>
      <c r="M802" s="146"/>
      <c r="N802" s="151">
        <v>3.3</v>
      </c>
      <c r="O802" s="148" t="s">
        <v>115</v>
      </c>
      <c r="P802" s="128">
        <f>IFERROR(VLOOKUP(L802,NiceHash!$S$3:$W$33,4,FALSE)*N802,0)</f>
        <v>0</v>
      </c>
      <c r="Q802" s="121"/>
      <c r="R802" s="123"/>
      <c r="S802" s="128">
        <f>IFERROR(VLOOKUP(M802,NiceHash!$S$3:$W$33,4,FALSE)*Q802,0)</f>
        <v>0</v>
      </c>
      <c r="T802" s="132">
        <f t="shared" si="12"/>
        <v>0</v>
      </c>
      <c r="U802" s="124">
        <v>150</v>
      </c>
      <c r="V802" s="136"/>
      <c r="X802" s="138"/>
      <c r="Y802" s="138"/>
      <c r="Z802" s="138"/>
    </row>
    <row r="803" spans="1:26" x14ac:dyDescent="0.25">
      <c r="A803" s="146" t="s">
        <v>833</v>
      </c>
      <c r="B803" s="147"/>
      <c r="C803" s="146" t="s">
        <v>657</v>
      </c>
      <c r="D803" s="147" t="s">
        <v>658</v>
      </c>
      <c r="E803" s="148" t="s">
        <v>668</v>
      </c>
      <c r="F803" s="148" t="s">
        <v>161</v>
      </c>
      <c r="G803" s="147"/>
      <c r="H803" s="147"/>
      <c r="I803" s="148"/>
      <c r="J803" s="163" t="s">
        <v>839</v>
      </c>
      <c r="K803" s="163" t="s">
        <v>840</v>
      </c>
      <c r="L803" s="147" t="s">
        <v>28</v>
      </c>
      <c r="M803" s="146"/>
      <c r="N803" s="150">
        <v>0.57999999999999996</v>
      </c>
      <c r="O803" s="148" t="s">
        <v>223</v>
      </c>
      <c r="P803" s="128">
        <f>IFERROR(VLOOKUP(L803,NiceHash!$S$3:$W$33,4,FALSE)*N803,0)</f>
        <v>0.30394145825999996</v>
      </c>
      <c r="Q803" s="121"/>
      <c r="R803" s="123"/>
      <c r="S803" s="128">
        <f>IFERROR(VLOOKUP(M803,NiceHash!$S$3:$W$33,4,FALSE)*Q803,0)</f>
        <v>0</v>
      </c>
      <c r="T803" s="132">
        <f t="shared" si="12"/>
        <v>0.30394145825999996</v>
      </c>
      <c r="U803" s="124">
        <v>100</v>
      </c>
      <c r="V803" s="136"/>
      <c r="X803" s="138"/>
      <c r="Y803" s="138"/>
      <c r="Z803" s="138"/>
    </row>
    <row r="804" spans="1:26" x14ac:dyDescent="0.25">
      <c r="A804" s="146" t="s">
        <v>833</v>
      </c>
      <c r="B804" s="147"/>
      <c r="C804" s="146" t="s">
        <v>657</v>
      </c>
      <c r="D804" s="147" t="s">
        <v>658</v>
      </c>
      <c r="E804" s="148" t="s">
        <v>668</v>
      </c>
      <c r="F804" s="148" t="s">
        <v>161</v>
      </c>
      <c r="G804" s="147"/>
      <c r="H804" s="147"/>
      <c r="I804" s="148"/>
      <c r="J804" s="163" t="s">
        <v>839</v>
      </c>
      <c r="K804" s="163" t="s">
        <v>840</v>
      </c>
      <c r="L804" s="147" t="s">
        <v>771</v>
      </c>
      <c r="M804" s="146"/>
      <c r="N804" s="150">
        <v>0.57999999999999996</v>
      </c>
      <c r="O804" s="148" t="s">
        <v>223</v>
      </c>
      <c r="P804" s="128">
        <f>IFERROR(VLOOKUP(L804,NiceHash!$S$3:$W$33,4,FALSE)*N804,0)</f>
        <v>0.81113498567999986</v>
      </c>
      <c r="Q804" s="121"/>
      <c r="R804" s="123"/>
      <c r="S804" s="128">
        <f>IFERROR(VLOOKUP(M804,NiceHash!$S$3:$W$33,4,FALSE)*Q804,0)</f>
        <v>0</v>
      </c>
      <c r="T804" s="132">
        <f t="shared" si="12"/>
        <v>0.81113498567999986</v>
      </c>
      <c r="U804" s="124">
        <v>100</v>
      </c>
      <c r="V804" s="136"/>
      <c r="X804" s="138"/>
      <c r="Y804" s="138"/>
      <c r="Z804" s="138"/>
    </row>
    <row r="805" spans="1:26" x14ac:dyDescent="0.25">
      <c r="A805" s="146" t="s">
        <v>833</v>
      </c>
      <c r="B805" s="147"/>
      <c r="C805" s="146" t="s">
        <v>657</v>
      </c>
      <c r="D805" s="147" t="s">
        <v>658</v>
      </c>
      <c r="E805" s="148" t="s">
        <v>668</v>
      </c>
      <c r="F805" s="148" t="s">
        <v>161</v>
      </c>
      <c r="G805" s="147"/>
      <c r="H805" s="147"/>
      <c r="I805" s="148"/>
      <c r="J805" s="163" t="s">
        <v>839</v>
      </c>
      <c r="K805" s="163" t="s">
        <v>840</v>
      </c>
      <c r="L805" s="147" t="s">
        <v>30</v>
      </c>
      <c r="M805" s="146"/>
      <c r="N805" s="152">
        <v>550</v>
      </c>
      <c r="O805" s="148" t="s">
        <v>654</v>
      </c>
      <c r="P805" s="128">
        <f>IFERROR(VLOOKUP(L805,NiceHash!$S$3:$W$33,4,FALSE)*N805,0)</f>
        <v>1.5543470249999998</v>
      </c>
      <c r="Q805" s="121"/>
      <c r="R805" s="123"/>
      <c r="S805" s="128">
        <f>IFERROR(VLOOKUP(M805,NiceHash!$S$3:$W$33,4,FALSE)*Q805,0)</f>
        <v>0</v>
      </c>
      <c r="T805" s="132">
        <f t="shared" si="12"/>
        <v>1.5543470249999998</v>
      </c>
      <c r="U805" s="124">
        <v>130</v>
      </c>
      <c r="V805" s="136"/>
      <c r="X805" s="138"/>
      <c r="Y805" s="138"/>
      <c r="Z805" s="138"/>
    </row>
    <row r="806" spans="1:26" x14ac:dyDescent="0.25">
      <c r="A806" s="146" t="s">
        <v>284</v>
      </c>
      <c r="B806" s="147" t="s">
        <v>656</v>
      </c>
      <c r="C806" s="146" t="s">
        <v>657</v>
      </c>
      <c r="D806" s="147" t="s">
        <v>658</v>
      </c>
      <c r="E806" s="148" t="s">
        <v>668</v>
      </c>
      <c r="F806" s="148" t="s">
        <v>161</v>
      </c>
      <c r="G806" s="147"/>
      <c r="H806" s="147"/>
      <c r="I806" s="148"/>
      <c r="J806" s="149">
        <v>1628</v>
      </c>
      <c r="K806" s="149">
        <v>1258</v>
      </c>
      <c r="L806" s="153" t="s">
        <v>131</v>
      </c>
      <c r="M806" s="146"/>
      <c r="N806" s="154">
        <v>31</v>
      </c>
      <c r="O806" s="148" t="s">
        <v>232</v>
      </c>
      <c r="P806" s="128">
        <f>IFERROR(VLOOKUP(L806,NiceHash!$S$3:$W$33,4,FALSE)*N806,0)</f>
        <v>1.276583193</v>
      </c>
      <c r="Q806" s="121"/>
      <c r="R806" s="120"/>
      <c r="S806" s="128">
        <f>IFERROR(VLOOKUP(M806,NiceHash!$S$3:$W$33,4,FALSE)*Q806,0)</f>
        <v>0</v>
      </c>
      <c r="T806" s="132">
        <f t="shared" si="12"/>
        <v>1.276583193</v>
      </c>
      <c r="U806" s="124"/>
      <c r="V806" s="136"/>
      <c r="X806" s="138"/>
      <c r="Y806" s="138" t="s">
        <v>452</v>
      </c>
      <c r="Z806" s="138" t="s">
        <v>769</v>
      </c>
    </row>
    <row r="807" spans="1:26" x14ac:dyDescent="0.25">
      <c r="A807" s="146" t="s">
        <v>833</v>
      </c>
      <c r="B807" s="147"/>
      <c r="C807" s="146" t="s">
        <v>657</v>
      </c>
      <c r="D807" s="147" t="s">
        <v>658</v>
      </c>
      <c r="E807" s="148" t="s">
        <v>668</v>
      </c>
      <c r="F807" s="148" t="s">
        <v>161</v>
      </c>
      <c r="G807" s="147"/>
      <c r="H807" s="147"/>
      <c r="I807" s="148"/>
      <c r="J807" s="163" t="s">
        <v>839</v>
      </c>
      <c r="K807" s="163" t="s">
        <v>840</v>
      </c>
      <c r="L807" s="147" t="s">
        <v>131</v>
      </c>
      <c r="M807" s="146"/>
      <c r="N807" s="154">
        <v>23.3</v>
      </c>
      <c r="O807" s="148" t="s">
        <v>232</v>
      </c>
      <c r="P807" s="128">
        <f>IFERROR(VLOOKUP(L807,NiceHash!$S$3:$W$33,4,FALSE)*N807,0)</f>
        <v>0.95949639990000013</v>
      </c>
      <c r="Q807" s="121"/>
      <c r="R807" s="123"/>
      <c r="S807" s="128">
        <f>IFERROR(VLOOKUP(M807,NiceHash!$S$3:$W$33,4,FALSE)*Q807,0)</f>
        <v>0</v>
      </c>
      <c r="T807" s="132">
        <f t="shared" si="12"/>
        <v>0.95949639990000013</v>
      </c>
      <c r="U807" s="124">
        <v>140</v>
      </c>
      <c r="V807" s="136"/>
      <c r="X807" s="138"/>
      <c r="Y807" s="138"/>
      <c r="Z807" s="138"/>
    </row>
    <row r="808" spans="1:26" x14ac:dyDescent="0.25">
      <c r="A808" s="146" t="s">
        <v>833</v>
      </c>
      <c r="B808" s="147"/>
      <c r="C808" s="146" t="s">
        <v>657</v>
      </c>
      <c r="D808" s="147" t="s">
        <v>658</v>
      </c>
      <c r="E808" s="148" t="s">
        <v>668</v>
      </c>
      <c r="F808" s="148" t="s">
        <v>161</v>
      </c>
      <c r="G808" s="147"/>
      <c r="H808" s="147"/>
      <c r="I808" s="148"/>
      <c r="J808" s="163" t="s">
        <v>839</v>
      </c>
      <c r="K808" s="163" t="s">
        <v>840</v>
      </c>
      <c r="L808" s="147" t="s">
        <v>133</v>
      </c>
      <c r="M808" s="146"/>
      <c r="N808" s="154">
        <v>44.5</v>
      </c>
      <c r="O808" s="148" t="s">
        <v>232</v>
      </c>
      <c r="P808" s="128">
        <f>IFERROR(VLOOKUP(L808,NiceHash!$S$3:$W$33,4,FALSE)*N808,0)</f>
        <v>0</v>
      </c>
      <c r="Q808" s="121"/>
      <c r="R808" s="123"/>
      <c r="S808" s="128">
        <f>IFERROR(VLOOKUP(M808,NiceHash!$S$3:$W$33,4,FALSE)*Q808,0)</f>
        <v>0</v>
      </c>
      <c r="T808" s="132">
        <f t="shared" si="12"/>
        <v>0</v>
      </c>
      <c r="U808" s="124">
        <v>150</v>
      </c>
      <c r="V808" s="136"/>
      <c r="X808" s="138"/>
      <c r="Y808" s="138"/>
      <c r="Z808" s="138"/>
    </row>
    <row r="809" spans="1:26" x14ac:dyDescent="0.25">
      <c r="A809" s="146" t="s">
        <v>284</v>
      </c>
      <c r="B809" s="147" t="s">
        <v>297</v>
      </c>
      <c r="C809" s="146" t="s">
        <v>657</v>
      </c>
      <c r="D809" s="147" t="s">
        <v>658</v>
      </c>
      <c r="E809" s="148" t="s">
        <v>668</v>
      </c>
      <c r="F809" s="148" t="s">
        <v>161</v>
      </c>
      <c r="G809" s="147"/>
      <c r="H809" s="147"/>
      <c r="I809" s="148"/>
      <c r="J809" s="149">
        <v>1607</v>
      </c>
      <c r="K809" s="149">
        <v>5005</v>
      </c>
      <c r="L809" s="147" t="s">
        <v>22</v>
      </c>
      <c r="M809" s="146"/>
      <c r="N809" s="151">
        <v>11.3</v>
      </c>
      <c r="O809" s="148" t="s">
        <v>232</v>
      </c>
      <c r="P809" s="128">
        <f>IFERROR(VLOOKUP(L809,NiceHash!$S$3:$W$33,4,FALSE)*N809,0)</f>
        <v>0.32975839526490003</v>
      </c>
      <c r="Q809" s="121"/>
      <c r="R809" s="120"/>
      <c r="S809" s="128">
        <f>IFERROR(VLOOKUP(M809,NiceHash!$S$3:$W$33,4,FALSE)*Q809,0)</f>
        <v>0</v>
      </c>
      <c r="T809" s="132">
        <f t="shared" si="12"/>
        <v>0.32975839526490003</v>
      </c>
      <c r="U809" s="124"/>
      <c r="V809" s="136"/>
      <c r="X809" s="138"/>
      <c r="Y809" s="138" t="s">
        <v>768</v>
      </c>
      <c r="Z809" s="138">
        <v>368.25</v>
      </c>
    </row>
    <row r="810" spans="1:26" x14ac:dyDescent="0.25">
      <c r="A810" s="146" t="s">
        <v>833</v>
      </c>
      <c r="B810" s="147"/>
      <c r="C810" s="146" t="s">
        <v>657</v>
      </c>
      <c r="D810" s="147" t="s">
        <v>658</v>
      </c>
      <c r="E810" s="148" t="s">
        <v>668</v>
      </c>
      <c r="F810" s="148" t="s">
        <v>161</v>
      </c>
      <c r="G810" s="147"/>
      <c r="H810" s="147"/>
      <c r="I810" s="148"/>
      <c r="J810" s="163" t="s">
        <v>839</v>
      </c>
      <c r="K810" s="163" t="s">
        <v>840</v>
      </c>
      <c r="L810" s="147" t="s">
        <v>22</v>
      </c>
      <c r="M810" s="146"/>
      <c r="N810" s="151">
        <v>46.5</v>
      </c>
      <c r="O810" s="148" t="s">
        <v>232</v>
      </c>
      <c r="P810" s="128">
        <f>IFERROR(VLOOKUP(L810,NiceHash!$S$3:$W$33,4,FALSE)*N810,0)</f>
        <v>1.3569703875945001</v>
      </c>
      <c r="Q810" s="121"/>
      <c r="R810" s="123"/>
      <c r="S810" s="128">
        <f>IFERROR(VLOOKUP(M810,NiceHash!$S$3:$W$33,4,FALSE)*Q810,0)</f>
        <v>0</v>
      </c>
      <c r="T810" s="132">
        <f t="shared" si="12"/>
        <v>1.3569703875945001</v>
      </c>
      <c r="U810" s="124">
        <v>150</v>
      </c>
      <c r="V810" s="136"/>
      <c r="X810" s="138"/>
      <c r="Y810" s="138"/>
      <c r="Z810" s="138"/>
    </row>
    <row r="811" spans="1:26" x14ac:dyDescent="0.25">
      <c r="A811" s="146" t="s">
        <v>833</v>
      </c>
      <c r="B811" s="147"/>
      <c r="C811" s="146" t="s">
        <v>657</v>
      </c>
      <c r="D811" s="147" t="s">
        <v>658</v>
      </c>
      <c r="E811" s="148" t="s">
        <v>668</v>
      </c>
      <c r="F811" s="148" t="s">
        <v>161</v>
      </c>
      <c r="G811" s="147"/>
      <c r="H811" s="147"/>
      <c r="I811" s="148"/>
      <c r="J811" s="163" t="s">
        <v>839</v>
      </c>
      <c r="K811" s="163" t="s">
        <v>840</v>
      </c>
      <c r="L811" s="147" t="s">
        <v>16</v>
      </c>
      <c r="M811" s="146"/>
      <c r="N811" s="152">
        <v>1060</v>
      </c>
      <c r="O811" s="148" t="s">
        <v>223</v>
      </c>
      <c r="P811" s="128">
        <f>IFERROR(VLOOKUP(L811,NiceHash!$S$3:$W$33,4,FALSE)*N811,0)</f>
        <v>0.99883551005999993</v>
      </c>
      <c r="Q811" s="121"/>
      <c r="R811" s="123"/>
      <c r="S811" s="128">
        <f>IFERROR(VLOOKUP(M811,NiceHash!$S$3:$W$33,4,FALSE)*Q811,0)</f>
        <v>0</v>
      </c>
      <c r="T811" s="132">
        <f t="shared" si="12"/>
        <v>0.99883551005999993</v>
      </c>
      <c r="U811" s="124">
        <v>150</v>
      </c>
      <c r="V811" s="136"/>
      <c r="X811" s="138"/>
      <c r="Y811" s="138"/>
      <c r="Z811" s="138"/>
    </row>
    <row r="812" spans="1:26" x14ac:dyDescent="0.25">
      <c r="A812" s="146" t="s">
        <v>833</v>
      </c>
      <c r="B812" s="147"/>
      <c r="C812" s="146" t="s">
        <v>657</v>
      </c>
      <c r="D812" s="147" t="s">
        <v>658</v>
      </c>
      <c r="E812" s="148" t="s">
        <v>668</v>
      </c>
      <c r="F812" s="148" t="s">
        <v>161</v>
      </c>
      <c r="G812" s="147"/>
      <c r="H812" s="147"/>
      <c r="I812" s="148"/>
      <c r="J812" s="163" t="s">
        <v>839</v>
      </c>
      <c r="K812" s="163" t="s">
        <v>840</v>
      </c>
      <c r="L812" s="147" t="s">
        <v>15</v>
      </c>
      <c r="M812" s="146"/>
      <c r="N812" s="154">
        <v>58</v>
      </c>
      <c r="O812" s="148" t="s">
        <v>232</v>
      </c>
      <c r="P812" s="128">
        <f>IFERROR(VLOOKUP(L812,NiceHash!$S$3:$W$33,4,FALSE)*N812,0)</f>
        <v>7.3760831550000003E-2</v>
      </c>
      <c r="Q812" s="121"/>
      <c r="R812" s="123"/>
      <c r="S812" s="128">
        <f>IFERROR(VLOOKUP(M812,NiceHash!$S$3:$W$33,4,FALSE)*Q812,0)</f>
        <v>0</v>
      </c>
      <c r="T812" s="132">
        <f t="shared" si="12"/>
        <v>7.3760831550000003E-2</v>
      </c>
      <c r="U812" s="124">
        <v>150</v>
      </c>
      <c r="V812" s="136"/>
      <c r="X812" s="138"/>
      <c r="Y812" s="138"/>
      <c r="Z812" s="138"/>
    </row>
    <row r="813" spans="1:26" x14ac:dyDescent="0.25">
      <c r="A813" s="146" t="s">
        <v>833</v>
      </c>
      <c r="B813" s="147"/>
      <c r="C813" s="146" t="s">
        <v>657</v>
      </c>
      <c r="D813" s="147" t="s">
        <v>658</v>
      </c>
      <c r="E813" s="148" t="s">
        <v>668</v>
      </c>
      <c r="F813" s="148" t="s">
        <v>161</v>
      </c>
      <c r="G813" s="147"/>
      <c r="H813" s="147"/>
      <c r="I813" s="148"/>
      <c r="J813" s="163" t="s">
        <v>839</v>
      </c>
      <c r="K813" s="163" t="s">
        <v>840</v>
      </c>
      <c r="L813" s="147" t="s">
        <v>31</v>
      </c>
      <c r="M813" s="146"/>
      <c r="N813" s="152">
        <v>1250</v>
      </c>
      <c r="O813" s="148" t="s">
        <v>232</v>
      </c>
      <c r="P813" s="128">
        <f>IFERROR(VLOOKUP(L813,NiceHash!$S$3:$W$33,4,FALSE)*N813,0)</f>
        <v>0.31389735374999994</v>
      </c>
      <c r="Q813" s="121"/>
      <c r="R813" s="123"/>
      <c r="S813" s="128">
        <f>IFERROR(VLOOKUP(M813,NiceHash!$S$3:$W$33,4,FALSE)*Q813,0)</f>
        <v>0</v>
      </c>
      <c r="T813" s="132">
        <f t="shared" si="12"/>
        <v>0.31389735374999994</v>
      </c>
      <c r="U813" s="124">
        <v>150</v>
      </c>
      <c r="V813" s="136"/>
      <c r="X813" s="138"/>
      <c r="Y813" s="138"/>
      <c r="Z813" s="138"/>
    </row>
    <row r="814" spans="1:26" x14ac:dyDescent="0.25">
      <c r="A814" s="146" t="s">
        <v>833</v>
      </c>
      <c r="B814" s="147"/>
      <c r="C814" s="146" t="s">
        <v>657</v>
      </c>
      <c r="D814" s="147" t="s">
        <v>658</v>
      </c>
      <c r="E814" s="148" t="s">
        <v>668</v>
      </c>
      <c r="F814" s="148" t="s">
        <v>161</v>
      </c>
      <c r="G814" s="147"/>
      <c r="H814" s="147"/>
      <c r="I814" s="148"/>
      <c r="J814" s="163" t="s">
        <v>839</v>
      </c>
      <c r="K814" s="163" t="s">
        <v>840</v>
      </c>
      <c r="L814" s="147" t="s">
        <v>34</v>
      </c>
      <c r="M814" s="146"/>
      <c r="N814" s="151">
        <v>36.5</v>
      </c>
      <c r="O814" s="148" t="s">
        <v>232</v>
      </c>
      <c r="P814" s="128">
        <f>IFERROR(VLOOKUP(L814,NiceHash!$S$3:$W$33,4,FALSE)*N814,0)</f>
        <v>1.2083534144999999</v>
      </c>
      <c r="Q814" s="121"/>
      <c r="R814" s="123"/>
      <c r="S814" s="128">
        <f>IFERROR(VLOOKUP(M814,NiceHash!$S$3:$W$33,4,FALSE)*Q814,0)</f>
        <v>0</v>
      </c>
      <c r="T814" s="132">
        <f t="shared" si="12"/>
        <v>1.2083534144999999</v>
      </c>
      <c r="U814" s="124">
        <v>150</v>
      </c>
      <c r="V814" s="136"/>
      <c r="X814" s="138"/>
      <c r="Y814" s="138"/>
      <c r="Z814" s="138"/>
    </row>
    <row r="815" spans="1:26" x14ac:dyDescent="0.25">
      <c r="A815" s="146" t="s">
        <v>833</v>
      </c>
      <c r="B815" s="147"/>
      <c r="C815" s="146" t="s">
        <v>657</v>
      </c>
      <c r="D815" s="147" t="s">
        <v>658</v>
      </c>
      <c r="E815" s="148" t="s">
        <v>668</v>
      </c>
      <c r="F815" s="148" t="s">
        <v>161</v>
      </c>
      <c r="G815" s="147"/>
      <c r="H815" s="147"/>
      <c r="I815" s="148"/>
      <c r="J815" s="163" t="s">
        <v>839</v>
      </c>
      <c r="K815" s="163" t="s">
        <v>840</v>
      </c>
      <c r="L815" s="147" t="s">
        <v>32</v>
      </c>
      <c r="M815" s="146"/>
      <c r="N815" s="151">
        <v>13.5</v>
      </c>
      <c r="O815" s="148" t="s">
        <v>232</v>
      </c>
      <c r="P815" s="128">
        <f>IFERROR(VLOOKUP(L815,NiceHash!$S$3:$W$33,4,FALSE)*N815,0)</f>
        <v>0.1199067705</v>
      </c>
      <c r="Q815" s="121"/>
      <c r="R815" s="123"/>
      <c r="S815" s="128">
        <f>IFERROR(VLOOKUP(M815,NiceHash!$S$3:$W$33,4,FALSE)*Q815,0)</f>
        <v>0</v>
      </c>
      <c r="T815" s="132">
        <f t="shared" si="12"/>
        <v>0.1199067705</v>
      </c>
      <c r="U815" s="124">
        <v>145</v>
      </c>
      <c r="V815" s="136"/>
      <c r="X815" s="138"/>
      <c r="Y815" s="138"/>
      <c r="Z815" s="138"/>
    </row>
    <row r="816" spans="1:26" x14ac:dyDescent="0.25">
      <c r="A816" s="146" t="s">
        <v>284</v>
      </c>
      <c r="B816" s="147" t="s">
        <v>656</v>
      </c>
      <c r="C816" s="146" t="s">
        <v>657</v>
      </c>
      <c r="D816" s="147" t="s">
        <v>658</v>
      </c>
      <c r="E816" s="148" t="s">
        <v>668</v>
      </c>
      <c r="F816" s="148" t="s">
        <v>770</v>
      </c>
      <c r="G816" s="147" t="s">
        <v>634</v>
      </c>
      <c r="H816" s="147"/>
      <c r="I816" s="148"/>
      <c r="J816" s="149">
        <v>1300</v>
      </c>
      <c r="K816" s="149">
        <v>6000</v>
      </c>
      <c r="L816" s="153" t="s">
        <v>131</v>
      </c>
      <c r="M816" s="146"/>
      <c r="N816" s="154">
        <v>20.5</v>
      </c>
      <c r="O816" s="148" t="s">
        <v>232</v>
      </c>
      <c r="P816" s="128">
        <f>IFERROR(VLOOKUP(L816,NiceHash!$S$3:$W$33,4,FALSE)*N816,0)</f>
        <v>0.84419211150000006</v>
      </c>
      <c r="Q816" s="121"/>
      <c r="R816" s="120"/>
      <c r="S816" s="128">
        <f>IFERROR(VLOOKUP(M816,NiceHash!$S$3:$W$33,4,FALSE)*Q816,0)</f>
        <v>0</v>
      </c>
      <c r="T816" s="132">
        <f t="shared" si="12"/>
        <v>0.84419211150000006</v>
      </c>
      <c r="U816" s="124"/>
      <c r="V816" s="136"/>
      <c r="X816" s="138"/>
      <c r="Y816" s="138" t="s">
        <v>419</v>
      </c>
      <c r="Z816" s="138">
        <v>365</v>
      </c>
    </row>
    <row r="817" spans="1:26" x14ac:dyDescent="0.25">
      <c r="A817" s="146" t="s">
        <v>284</v>
      </c>
      <c r="B817" s="147" t="s">
        <v>675</v>
      </c>
      <c r="C817" s="146" t="s">
        <v>657</v>
      </c>
      <c r="D817" s="147" t="s">
        <v>658</v>
      </c>
      <c r="E817" s="148" t="s">
        <v>668</v>
      </c>
      <c r="F817" s="148" t="s">
        <v>770</v>
      </c>
      <c r="G817" s="147" t="s">
        <v>218</v>
      </c>
      <c r="H817" s="147"/>
      <c r="I817" s="148"/>
      <c r="J817" s="149">
        <v>1230</v>
      </c>
      <c r="K817" s="149">
        <v>1500</v>
      </c>
      <c r="L817" s="147" t="s">
        <v>289</v>
      </c>
      <c r="M817" s="146"/>
      <c r="N817" s="150">
        <v>1.98</v>
      </c>
      <c r="O817" s="148" t="s">
        <v>115</v>
      </c>
      <c r="P817" s="128">
        <f>IFERROR(VLOOKUP(L817,NiceHash!$S$3:$W$33,4,FALSE)*N817,0)</f>
        <v>0.11990677049999998</v>
      </c>
      <c r="Q817" s="121"/>
      <c r="R817" s="120"/>
      <c r="S817" s="128">
        <f>IFERROR(VLOOKUP(M817,NiceHash!$S$3:$W$33,4,FALSE)*Q817,0)</f>
        <v>0</v>
      </c>
      <c r="T817" s="132">
        <f t="shared" si="12"/>
        <v>0.11990677049999998</v>
      </c>
      <c r="U817" s="124"/>
      <c r="V817" s="136"/>
      <c r="X817" s="138"/>
      <c r="Y817" s="138" t="s">
        <v>343</v>
      </c>
      <c r="Z817" s="138">
        <v>364.72</v>
      </c>
    </row>
    <row r="818" spans="1:26" x14ac:dyDescent="0.25">
      <c r="A818" s="146"/>
      <c r="B818" s="147"/>
      <c r="C818" s="146"/>
      <c r="D818" s="147"/>
      <c r="E818" s="148"/>
      <c r="F818" s="148"/>
      <c r="G818" s="147"/>
      <c r="H818" s="147"/>
      <c r="I818" s="148"/>
      <c r="J818" s="149"/>
      <c r="K818" s="149"/>
      <c r="L818" s="147"/>
      <c r="M818" s="146"/>
      <c r="N818" s="150"/>
      <c r="O818" s="148"/>
      <c r="P818" s="128">
        <f>IFERROR(VLOOKUP(L818,NiceHash!$S$3:$W$33,4,FALSE)*N818,0)</f>
        <v>0</v>
      </c>
      <c r="Q818" s="121"/>
      <c r="R818" s="123"/>
      <c r="S818" s="128">
        <f>IFERROR(VLOOKUP(M818,NiceHash!$S$3:$W$33,4,FALSE)*Q818,0)</f>
        <v>0</v>
      </c>
      <c r="T818" s="132">
        <f t="shared" ref="T818:T835" si="13">P818+S818</f>
        <v>0</v>
      </c>
      <c r="U818" s="124"/>
      <c r="V818" s="136"/>
      <c r="X818" s="138"/>
      <c r="Y818" s="138"/>
      <c r="Z818" s="138"/>
    </row>
    <row r="819" spans="1:26" x14ac:dyDescent="0.25">
      <c r="A819" s="146"/>
      <c r="B819" s="147"/>
      <c r="C819" s="146"/>
      <c r="D819" s="147"/>
      <c r="E819" s="148"/>
      <c r="F819" s="148"/>
      <c r="G819" s="147"/>
      <c r="H819" s="147"/>
      <c r="I819" s="148"/>
      <c r="J819" s="149"/>
      <c r="K819" s="149"/>
      <c r="L819" s="147"/>
      <c r="M819" s="146"/>
      <c r="N819" s="150"/>
      <c r="O819" s="148"/>
      <c r="P819" s="128">
        <f>IFERROR(VLOOKUP(L819,NiceHash!$S$3:$W$33,4,FALSE)*N819,0)</f>
        <v>0</v>
      </c>
      <c r="Q819" s="121"/>
      <c r="R819" s="123"/>
      <c r="S819" s="128">
        <f>IFERROR(VLOOKUP(M819,NiceHash!$S$3:$W$33,4,FALSE)*Q819,0)</f>
        <v>0</v>
      </c>
      <c r="T819" s="132">
        <f t="shared" si="13"/>
        <v>0</v>
      </c>
      <c r="U819" s="124"/>
      <c r="V819" s="136"/>
      <c r="X819" s="138"/>
      <c r="Y819" s="138"/>
      <c r="Z819" s="138"/>
    </row>
    <row r="820" spans="1:26" x14ac:dyDescent="0.25">
      <c r="A820" s="146"/>
      <c r="B820" s="147"/>
      <c r="C820" s="146"/>
      <c r="D820" s="147"/>
      <c r="E820" s="148"/>
      <c r="F820" s="148"/>
      <c r="G820" s="147"/>
      <c r="H820" s="147"/>
      <c r="I820" s="148"/>
      <c r="J820" s="149"/>
      <c r="K820" s="149"/>
      <c r="L820" s="147"/>
      <c r="M820" s="146"/>
      <c r="N820" s="150"/>
      <c r="O820" s="148"/>
      <c r="P820" s="128">
        <f>IFERROR(VLOOKUP(L820,NiceHash!$S$3:$W$33,4,FALSE)*N820,0)</f>
        <v>0</v>
      </c>
      <c r="Q820" s="121"/>
      <c r="R820" s="123"/>
      <c r="S820" s="128">
        <f>IFERROR(VLOOKUP(M820,NiceHash!$S$3:$W$33,4,FALSE)*Q820,0)</f>
        <v>0</v>
      </c>
      <c r="T820" s="132">
        <f t="shared" si="13"/>
        <v>0</v>
      </c>
      <c r="U820" s="124"/>
      <c r="V820" s="136"/>
      <c r="X820" s="138"/>
      <c r="Y820" s="138"/>
      <c r="Z820" s="138"/>
    </row>
    <row r="821" spans="1:26" x14ac:dyDescent="0.25">
      <c r="A821" s="146"/>
      <c r="B821" s="147"/>
      <c r="C821" s="146"/>
      <c r="D821" s="147"/>
      <c r="E821" s="148"/>
      <c r="F821" s="148"/>
      <c r="G821" s="147"/>
      <c r="H821" s="147"/>
      <c r="I821" s="148"/>
      <c r="J821" s="149"/>
      <c r="K821" s="149"/>
      <c r="L821" s="147"/>
      <c r="M821" s="146"/>
      <c r="N821" s="150"/>
      <c r="O821" s="148"/>
      <c r="P821" s="128">
        <f>IFERROR(VLOOKUP(L821,NiceHash!$S$3:$W$33,4,FALSE)*N821,0)</f>
        <v>0</v>
      </c>
      <c r="Q821" s="121"/>
      <c r="R821" s="123"/>
      <c r="S821" s="128">
        <f>IFERROR(VLOOKUP(M821,NiceHash!$S$3:$W$33,4,FALSE)*Q821,0)</f>
        <v>0</v>
      </c>
      <c r="T821" s="132">
        <f t="shared" si="13"/>
        <v>0</v>
      </c>
      <c r="U821" s="124"/>
      <c r="V821" s="136"/>
      <c r="X821" s="138"/>
      <c r="Y821" s="138"/>
      <c r="Z821" s="138"/>
    </row>
    <row r="822" spans="1:26" x14ac:dyDescent="0.25">
      <c r="A822" s="146"/>
      <c r="B822" s="147"/>
      <c r="C822" s="146"/>
      <c r="D822" s="147"/>
      <c r="E822" s="148"/>
      <c r="F822" s="148"/>
      <c r="G822" s="147"/>
      <c r="H822" s="147"/>
      <c r="I822" s="148"/>
      <c r="J822" s="149"/>
      <c r="K822" s="149"/>
      <c r="L822" s="147"/>
      <c r="M822" s="146"/>
      <c r="N822" s="150"/>
      <c r="O822" s="148"/>
      <c r="P822" s="128">
        <f>IFERROR(VLOOKUP(L822,NiceHash!$S$3:$W$33,4,FALSE)*N822,0)</f>
        <v>0</v>
      </c>
      <c r="Q822" s="121"/>
      <c r="R822" s="123"/>
      <c r="S822" s="128">
        <f>IFERROR(VLOOKUP(M822,NiceHash!$S$3:$W$33,4,FALSE)*Q822,0)</f>
        <v>0</v>
      </c>
      <c r="T822" s="132">
        <f t="shared" si="13"/>
        <v>0</v>
      </c>
      <c r="U822" s="124"/>
      <c r="V822" s="136"/>
      <c r="X822" s="138"/>
      <c r="Y822" s="138"/>
      <c r="Z822" s="138"/>
    </row>
    <row r="823" spans="1:26" x14ac:dyDescent="0.25">
      <c r="A823" s="146"/>
      <c r="B823" s="147"/>
      <c r="C823" s="146"/>
      <c r="D823" s="147"/>
      <c r="E823" s="148"/>
      <c r="F823" s="148"/>
      <c r="G823" s="147"/>
      <c r="H823" s="147"/>
      <c r="I823" s="148"/>
      <c r="J823" s="149"/>
      <c r="K823" s="149"/>
      <c r="L823" s="147"/>
      <c r="M823" s="146"/>
      <c r="N823" s="150"/>
      <c r="O823" s="148"/>
      <c r="P823" s="128">
        <f>IFERROR(VLOOKUP(L823,NiceHash!$S$3:$W$33,4,FALSE)*N823,0)</f>
        <v>0</v>
      </c>
      <c r="Q823" s="121"/>
      <c r="R823" s="123"/>
      <c r="S823" s="128">
        <f>IFERROR(VLOOKUP(M823,NiceHash!$S$3:$W$33,4,FALSE)*Q823,0)</f>
        <v>0</v>
      </c>
      <c r="T823" s="132">
        <f t="shared" si="13"/>
        <v>0</v>
      </c>
      <c r="U823" s="124"/>
      <c r="V823" s="136"/>
      <c r="X823" s="138"/>
      <c r="Y823" s="138"/>
      <c r="Z823" s="138"/>
    </row>
    <row r="824" spans="1:26" x14ac:dyDescent="0.25">
      <c r="A824" s="146"/>
      <c r="B824" s="147"/>
      <c r="C824" s="146"/>
      <c r="D824" s="147"/>
      <c r="E824" s="148"/>
      <c r="F824" s="148"/>
      <c r="G824" s="147"/>
      <c r="H824" s="147"/>
      <c r="I824" s="148"/>
      <c r="J824" s="149"/>
      <c r="K824" s="149"/>
      <c r="L824" s="147"/>
      <c r="M824" s="146"/>
      <c r="N824" s="150"/>
      <c r="O824" s="148"/>
      <c r="P824" s="128">
        <f>IFERROR(VLOOKUP(L824,NiceHash!$S$3:$W$33,4,FALSE)*N824,0)</f>
        <v>0</v>
      </c>
      <c r="Q824" s="121"/>
      <c r="R824" s="123"/>
      <c r="S824" s="128">
        <f>IFERROR(VLOOKUP(M824,NiceHash!$S$3:$W$33,4,FALSE)*Q824,0)</f>
        <v>0</v>
      </c>
      <c r="T824" s="132">
        <f t="shared" si="13"/>
        <v>0</v>
      </c>
      <c r="U824" s="124"/>
      <c r="V824" s="136"/>
      <c r="X824" s="138"/>
      <c r="Y824" s="138"/>
      <c r="Z824" s="138"/>
    </row>
    <row r="825" spans="1:26" x14ac:dyDescent="0.25">
      <c r="A825" s="146"/>
      <c r="B825" s="147"/>
      <c r="C825" s="146"/>
      <c r="D825" s="147"/>
      <c r="E825" s="148"/>
      <c r="F825" s="148"/>
      <c r="G825" s="147"/>
      <c r="H825" s="147"/>
      <c r="I825" s="148"/>
      <c r="J825" s="149"/>
      <c r="K825" s="149"/>
      <c r="L825" s="147"/>
      <c r="M825" s="146"/>
      <c r="N825" s="150"/>
      <c r="O825" s="148"/>
      <c r="P825" s="128">
        <f>IFERROR(VLOOKUP(L825,NiceHash!$S$3:$W$33,4,FALSE)*N825,0)</f>
        <v>0</v>
      </c>
      <c r="Q825" s="121"/>
      <c r="R825" s="123"/>
      <c r="S825" s="128">
        <f>IFERROR(VLOOKUP(M825,NiceHash!$S$3:$W$33,4,FALSE)*Q825,0)</f>
        <v>0</v>
      </c>
      <c r="T825" s="132">
        <f t="shared" si="13"/>
        <v>0</v>
      </c>
      <c r="U825" s="124"/>
      <c r="V825" s="136"/>
      <c r="X825" s="138"/>
      <c r="Y825" s="138"/>
      <c r="Z825" s="138"/>
    </row>
    <row r="826" spans="1:26" x14ac:dyDescent="0.25">
      <c r="A826" s="146"/>
      <c r="B826" s="147"/>
      <c r="C826" s="146"/>
      <c r="D826" s="147"/>
      <c r="E826" s="148"/>
      <c r="F826" s="148"/>
      <c r="G826" s="147"/>
      <c r="H826" s="147"/>
      <c r="I826" s="148"/>
      <c r="J826" s="149"/>
      <c r="K826" s="149"/>
      <c r="L826" s="147"/>
      <c r="M826" s="146"/>
      <c r="N826" s="150"/>
      <c r="O826" s="148"/>
      <c r="P826" s="128">
        <f>IFERROR(VLOOKUP(L826,NiceHash!$S$3:$W$33,4,FALSE)*N826,0)</f>
        <v>0</v>
      </c>
      <c r="Q826" s="121"/>
      <c r="R826" s="123"/>
      <c r="S826" s="128">
        <f>IFERROR(VLOOKUP(M826,NiceHash!$S$3:$W$33,4,FALSE)*Q826,0)</f>
        <v>0</v>
      </c>
      <c r="T826" s="132">
        <f t="shared" si="13"/>
        <v>0</v>
      </c>
      <c r="U826" s="124"/>
      <c r="V826" s="136"/>
      <c r="X826" s="138"/>
      <c r="Y826" s="138"/>
      <c r="Z826" s="138"/>
    </row>
    <row r="827" spans="1:26" x14ac:dyDescent="0.25">
      <c r="A827" s="146"/>
      <c r="B827" s="147"/>
      <c r="C827" s="146"/>
      <c r="D827" s="147"/>
      <c r="E827" s="148"/>
      <c r="F827" s="148"/>
      <c r="G827" s="147"/>
      <c r="H827" s="147"/>
      <c r="I827" s="148"/>
      <c r="J827" s="149"/>
      <c r="K827" s="149"/>
      <c r="L827" s="147"/>
      <c r="M827" s="146"/>
      <c r="N827" s="150"/>
      <c r="O827" s="148"/>
      <c r="P827" s="128">
        <f>IFERROR(VLOOKUP(L827,NiceHash!$S$3:$W$33,4,FALSE)*N827,0)</f>
        <v>0</v>
      </c>
      <c r="Q827" s="121"/>
      <c r="R827" s="123"/>
      <c r="S827" s="128">
        <f>IFERROR(VLOOKUP(M827,NiceHash!$S$3:$W$33,4,FALSE)*Q827,0)</f>
        <v>0</v>
      </c>
      <c r="T827" s="132">
        <f t="shared" si="13"/>
        <v>0</v>
      </c>
      <c r="U827" s="124"/>
      <c r="V827" s="136"/>
      <c r="X827" s="138"/>
      <c r="Y827" s="138"/>
      <c r="Z827" s="138"/>
    </row>
    <row r="828" spans="1:26" x14ac:dyDescent="0.25">
      <c r="A828" s="146"/>
      <c r="B828" s="147"/>
      <c r="C828" s="146"/>
      <c r="D828" s="147"/>
      <c r="E828" s="148"/>
      <c r="F828" s="148"/>
      <c r="G828" s="147"/>
      <c r="H828" s="147"/>
      <c r="I828" s="148"/>
      <c r="J828" s="149"/>
      <c r="K828" s="149"/>
      <c r="L828" s="147"/>
      <c r="M828" s="146"/>
      <c r="N828" s="150"/>
      <c r="O828" s="148"/>
      <c r="P828" s="128">
        <f>IFERROR(VLOOKUP(L828,NiceHash!$S$3:$W$33,4,FALSE)*N828,0)</f>
        <v>0</v>
      </c>
      <c r="Q828" s="121"/>
      <c r="R828" s="123"/>
      <c r="S828" s="128">
        <f>IFERROR(VLOOKUP(M828,NiceHash!$S$3:$W$33,4,FALSE)*Q828,0)</f>
        <v>0</v>
      </c>
      <c r="T828" s="132">
        <f t="shared" si="13"/>
        <v>0</v>
      </c>
      <c r="U828" s="124"/>
      <c r="V828" s="136"/>
      <c r="X828" s="138"/>
      <c r="Y828" s="138"/>
      <c r="Z828" s="138"/>
    </row>
    <row r="829" spans="1:26" x14ac:dyDescent="0.25">
      <c r="A829" s="146"/>
      <c r="B829" s="147"/>
      <c r="C829" s="146"/>
      <c r="D829" s="147"/>
      <c r="E829" s="148"/>
      <c r="F829" s="148"/>
      <c r="G829" s="147"/>
      <c r="H829" s="147"/>
      <c r="I829" s="148"/>
      <c r="J829" s="149"/>
      <c r="K829" s="149"/>
      <c r="L829" s="147"/>
      <c r="M829" s="146"/>
      <c r="N829" s="150"/>
      <c r="O829" s="148"/>
      <c r="P829" s="128">
        <f>IFERROR(VLOOKUP(L829,NiceHash!$S$3:$W$33,4,FALSE)*N829,0)</f>
        <v>0</v>
      </c>
      <c r="Q829" s="121"/>
      <c r="R829" s="123"/>
      <c r="S829" s="128">
        <f>IFERROR(VLOOKUP(M829,NiceHash!$S$3:$W$33,4,FALSE)*Q829,0)</f>
        <v>0</v>
      </c>
      <c r="T829" s="132">
        <f t="shared" si="13"/>
        <v>0</v>
      </c>
      <c r="U829" s="124"/>
      <c r="V829" s="136"/>
      <c r="X829" s="138"/>
      <c r="Y829" s="138"/>
      <c r="Z829" s="138"/>
    </row>
    <row r="830" spans="1:26" x14ac:dyDescent="0.25">
      <c r="A830" s="146"/>
      <c r="B830" s="147"/>
      <c r="C830" s="146"/>
      <c r="D830" s="147"/>
      <c r="E830" s="148"/>
      <c r="F830" s="148"/>
      <c r="G830" s="147"/>
      <c r="H830" s="147"/>
      <c r="I830" s="148"/>
      <c r="J830" s="149"/>
      <c r="K830" s="149"/>
      <c r="L830" s="147"/>
      <c r="M830" s="146"/>
      <c r="N830" s="150"/>
      <c r="O830" s="148"/>
      <c r="P830" s="128">
        <f>IFERROR(VLOOKUP(L830,NiceHash!$S$3:$W$33,4,FALSE)*N830,0)</f>
        <v>0</v>
      </c>
      <c r="Q830" s="121"/>
      <c r="R830" s="123"/>
      <c r="S830" s="128">
        <f>IFERROR(VLOOKUP(M830,NiceHash!$S$3:$W$33,4,FALSE)*Q830,0)</f>
        <v>0</v>
      </c>
      <c r="T830" s="132">
        <f t="shared" si="13"/>
        <v>0</v>
      </c>
      <c r="U830" s="124"/>
      <c r="V830" s="136"/>
      <c r="X830" s="138"/>
      <c r="Y830" s="138"/>
      <c r="Z830" s="138"/>
    </row>
    <row r="831" spans="1:26" x14ac:dyDescent="0.25">
      <c r="A831" s="146"/>
      <c r="B831" s="147"/>
      <c r="C831" s="146"/>
      <c r="D831" s="147"/>
      <c r="E831" s="148"/>
      <c r="F831" s="148"/>
      <c r="G831" s="147"/>
      <c r="H831" s="147"/>
      <c r="I831" s="148"/>
      <c r="J831" s="149"/>
      <c r="K831" s="149"/>
      <c r="L831" s="147"/>
      <c r="M831" s="146"/>
      <c r="N831" s="150"/>
      <c r="O831" s="148"/>
      <c r="P831" s="128">
        <f>IFERROR(VLOOKUP(L831,NiceHash!$S$3:$W$33,4,FALSE)*N831,0)</f>
        <v>0</v>
      </c>
      <c r="Q831" s="121"/>
      <c r="R831" s="123"/>
      <c r="S831" s="128">
        <f>IFERROR(VLOOKUP(M831,NiceHash!$S$3:$W$33,4,FALSE)*Q831,0)</f>
        <v>0</v>
      </c>
      <c r="T831" s="132">
        <f t="shared" si="13"/>
        <v>0</v>
      </c>
      <c r="U831" s="124"/>
      <c r="V831" s="136"/>
      <c r="X831" s="138"/>
      <c r="Y831" s="138"/>
      <c r="Z831" s="138"/>
    </row>
    <row r="832" spans="1:26" x14ac:dyDescent="0.25">
      <c r="A832" s="146"/>
      <c r="B832" s="147"/>
      <c r="C832" s="146"/>
      <c r="D832" s="147"/>
      <c r="E832" s="148"/>
      <c r="F832" s="148"/>
      <c r="G832" s="147"/>
      <c r="H832" s="147"/>
      <c r="I832" s="148"/>
      <c r="J832" s="149"/>
      <c r="K832" s="149"/>
      <c r="L832" s="147"/>
      <c r="M832" s="146"/>
      <c r="N832" s="150"/>
      <c r="O832" s="148"/>
      <c r="P832" s="128">
        <f>IFERROR(VLOOKUP(L832,NiceHash!$S$3:$W$33,4,FALSE)*N832,0)</f>
        <v>0</v>
      </c>
      <c r="Q832" s="121"/>
      <c r="R832" s="123"/>
      <c r="S832" s="128">
        <f>IFERROR(VLOOKUP(M832,NiceHash!$S$3:$W$33,4,FALSE)*Q832,0)</f>
        <v>0</v>
      </c>
      <c r="T832" s="132">
        <f t="shared" si="13"/>
        <v>0</v>
      </c>
      <c r="U832" s="124"/>
      <c r="V832" s="136"/>
      <c r="X832" s="138"/>
      <c r="Y832" s="138"/>
      <c r="Z832" s="138"/>
    </row>
    <row r="833" spans="1:26" x14ac:dyDescent="0.25">
      <c r="A833" s="146"/>
      <c r="B833" s="147"/>
      <c r="C833" s="146"/>
      <c r="D833" s="147"/>
      <c r="E833" s="148"/>
      <c r="F833" s="148"/>
      <c r="G833" s="147"/>
      <c r="H833" s="147"/>
      <c r="I833" s="148"/>
      <c r="J833" s="149"/>
      <c r="K833" s="149"/>
      <c r="L833" s="147"/>
      <c r="M833" s="146"/>
      <c r="N833" s="150"/>
      <c r="O833" s="148"/>
      <c r="P833" s="128">
        <f>IFERROR(VLOOKUP(L833,NiceHash!$S$3:$W$33,4,FALSE)*N833,0)</f>
        <v>0</v>
      </c>
      <c r="Q833" s="121"/>
      <c r="R833" s="123"/>
      <c r="S833" s="128">
        <f>IFERROR(VLOOKUP(M833,NiceHash!$S$3:$W$33,4,FALSE)*Q833,0)</f>
        <v>0</v>
      </c>
      <c r="T833" s="132">
        <f t="shared" si="13"/>
        <v>0</v>
      </c>
      <c r="U833" s="124"/>
      <c r="V833" s="136"/>
      <c r="X833" s="138"/>
      <c r="Y833" s="138"/>
      <c r="Z833" s="138"/>
    </row>
    <row r="834" spans="1:26" x14ac:dyDescent="0.25">
      <c r="A834" s="146"/>
      <c r="B834" s="147"/>
      <c r="C834" s="146"/>
      <c r="D834" s="147"/>
      <c r="E834" s="148"/>
      <c r="F834" s="148"/>
      <c r="G834" s="147"/>
      <c r="H834" s="147"/>
      <c r="I834" s="148"/>
      <c r="J834" s="149"/>
      <c r="K834" s="149"/>
      <c r="L834" s="147"/>
      <c r="M834" s="146"/>
      <c r="N834" s="150"/>
      <c r="O834" s="148"/>
      <c r="P834" s="128">
        <f>IFERROR(VLOOKUP(L834,NiceHash!$S$3:$W$33,4,FALSE)*N834,0)</f>
        <v>0</v>
      </c>
      <c r="Q834" s="121"/>
      <c r="R834" s="123"/>
      <c r="S834" s="128">
        <f>IFERROR(VLOOKUP(M834,NiceHash!$S$3:$W$33,4,FALSE)*Q834,0)</f>
        <v>0</v>
      </c>
      <c r="T834" s="132">
        <f t="shared" si="13"/>
        <v>0</v>
      </c>
      <c r="U834" s="124"/>
      <c r="V834" s="136"/>
      <c r="X834" s="138"/>
      <c r="Y834" s="138"/>
      <c r="Z834" s="138"/>
    </row>
    <row r="835" spans="1:26" x14ac:dyDescent="0.25">
      <c r="A835" s="146"/>
      <c r="B835" s="147"/>
      <c r="C835" s="146"/>
      <c r="D835" s="147"/>
      <c r="E835" s="148"/>
      <c r="F835" s="148"/>
      <c r="G835" s="147"/>
      <c r="H835" s="147"/>
      <c r="I835" s="148"/>
      <c r="J835" s="149"/>
      <c r="K835" s="149"/>
      <c r="L835" s="147"/>
      <c r="M835" s="146"/>
      <c r="N835" s="150"/>
      <c r="O835" s="148"/>
      <c r="P835" s="128">
        <f>IFERROR(VLOOKUP(L835,NiceHash!$S$3:$W$33,4,FALSE)*N835,0)</f>
        <v>0</v>
      </c>
      <c r="Q835" s="121"/>
      <c r="R835" s="123"/>
      <c r="S835" s="128">
        <f>IFERROR(VLOOKUP(M835,NiceHash!$S$3:$W$33,4,FALSE)*Q835,0)</f>
        <v>0</v>
      </c>
      <c r="T835" s="132">
        <f t="shared" si="13"/>
        <v>0</v>
      </c>
      <c r="U835" s="124"/>
      <c r="V835" s="136"/>
      <c r="X835" s="138"/>
      <c r="Y835" s="138"/>
      <c r="Z835" s="138"/>
    </row>
    <row r="836" spans="1:26" x14ac:dyDescent="0.25">
      <c r="A836" s="146"/>
      <c r="B836" s="147"/>
      <c r="C836" s="146"/>
      <c r="D836" s="147"/>
      <c r="E836" s="148"/>
      <c r="F836" s="148"/>
      <c r="G836" s="147"/>
      <c r="H836" s="147"/>
      <c r="I836" s="148"/>
      <c r="J836" s="149"/>
      <c r="K836" s="149"/>
      <c r="L836" s="147"/>
      <c r="M836" s="146"/>
      <c r="N836" s="150"/>
      <c r="O836" s="148"/>
      <c r="P836" s="128">
        <f>IFERROR(VLOOKUP(L836,NiceHash!$S$3:$W$33,4,FALSE)*N836,0)</f>
        <v>0</v>
      </c>
      <c r="Q836" s="121"/>
      <c r="R836" s="123"/>
      <c r="S836" s="128">
        <f>IFERROR(VLOOKUP(M836,NiceHash!$S$3:$W$33,4,FALSE)*Q836,0)</f>
        <v>0</v>
      </c>
      <c r="T836" s="132">
        <f t="shared" ref="T836:T881" si="14">P836+S836</f>
        <v>0</v>
      </c>
      <c r="U836" s="124"/>
      <c r="V836" s="136"/>
      <c r="X836" s="138"/>
      <c r="Y836" s="138"/>
      <c r="Z836" s="138"/>
    </row>
    <row r="837" spans="1:26" x14ac:dyDescent="0.25">
      <c r="A837" s="146"/>
      <c r="B837" s="147"/>
      <c r="C837" s="146"/>
      <c r="D837" s="147"/>
      <c r="E837" s="148"/>
      <c r="F837" s="148"/>
      <c r="G837" s="147"/>
      <c r="H837" s="147"/>
      <c r="I837" s="148"/>
      <c r="J837" s="149"/>
      <c r="K837" s="149"/>
      <c r="L837" s="147"/>
      <c r="M837" s="146"/>
      <c r="N837" s="150"/>
      <c r="O837" s="148"/>
      <c r="P837" s="128">
        <f>IFERROR(VLOOKUP(L837,NiceHash!$S$3:$W$33,4,FALSE)*N837,0)</f>
        <v>0</v>
      </c>
      <c r="Q837" s="121"/>
      <c r="R837" s="123"/>
      <c r="S837" s="128">
        <f>IFERROR(VLOOKUP(M837,NiceHash!$S$3:$W$33,4,FALSE)*Q837,0)</f>
        <v>0</v>
      </c>
      <c r="T837" s="132">
        <f t="shared" si="14"/>
        <v>0</v>
      </c>
      <c r="U837" s="124"/>
      <c r="V837" s="136"/>
      <c r="X837" s="138"/>
      <c r="Y837" s="138"/>
      <c r="Z837" s="138"/>
    </row>
    <row r="838" spans="1:26" x14ac:dyDescent="0.25">
      <c r="A838" s="146"/>
      <c r="B838" s="147"/>
      <c r="C838" s="146"/>
      <c r="D838" s="147"/>
      <c r="E838" s="148"/>
      <c r="F838" s="148"/>
      <c r="G838" s="147"/>
      <c r="H838" s="147"/>
      <c r="I838" s="148"/>
      <c r="J838" s="149"/>
      <c r="K838" s="149"/>
      <c r="L838" s="147"/>
      <c r="M838" s="146"/>
      <c r="N838" s="150"/>
      <c r="O838" s="148"/>
      <c r="P838" s="128">
        <f>IFERROR(VLOOKUP(L838,NiceHash!$S$3:$W$33,4,FALSE)*N838,0)</f>
        <v>0</v>
      </c>
      <c r="Q838" s="121"/>
      <c r="R838" s="123"/>
      <c r="S838" s="128">
        <f>IFERROR(VLOOKUP(M838,NiceHash!$S$3:$W$33,4,FALSE)*Q838,0)</f>
        <v>0</v>
      </c>
      <c r="T838" s="132">
        <f t="shared" si="14"/>
        <v>0</v>
      </c>
      <c r="U838" s="124"/>
      <c r="V838" s="136"/>
      <c r="X838" s="138"/>
      <c r="Y838" s="138"/>
      <c r="Z838" s="138"/>
    </row>
    <row r="839" spans="1:26" x14ac:dyDescent="0.25">
      <c r="A839" s="146"/>
      <c r="B839" s="147"/>
      <c r="C839" s="146"/>
      <c r="D839" s="147"/>
      <c r="E839" s="148"/>
      <c r="F839" s="148"/>
      <c r="G839" s="147"/>
      <c r="H839" s="147"/>
      <c r="I839" s="148"/>
      <c r="J839" s="149"/>
      <c r="K839" s="149"/>
      <c r="L839" s="147"/>
      <c r="M839" s="146"/>
      <c r="N839" s="150"/>
      <c r="O839" s="148"/>
      <c r="P839" s="128">
        <f>IFERROR(VLOOKUP(L839,NiceHash!$S$3:$W$33,4,FALSE)*N839,0)</f>
        <v>0</v>
      </c>
      <c r="Q839" s="121"/>
      <c r="R839" s="123"/>
      <c r="S839" s="128">
        <f>IFERROR(VLOOKUP(M839,NiceHash!$S$3:$W$33,4,FALSE)*Q839,0)</f>
        <v>0</v>
      </c>
      <c r="T839" s="132">
        <f t="shared" si="14"/>
        <v>0</v>
      </c>
      <c r="U839" s="124"/>
      <c r="V839" s="136"/>
      <c r="X839" s="138"/>
      <c r="Y839" s="138"/>
      <c r="Z839" s="138"/>
    </row>
    <row r="840" spans="1:26" x14ac:dyDescent="0.25">
      <c r="A840" s="146"/>
      <c r="B840" s="147"/>
      <c r="C840" s="146"/>
      <c r="D840" s="147"/>
      <c r="E840" s="148"/>
      <c r="F840" s="148"/>
      <c r="G840" s="147"/>
      <c r="H840" s="147"/>
      <c r="I840" s="148"/>
      <c r="J840" s="149"/>
      <c r="K840" s="149"/>
      <c r="L840" s="147"/>
      <c r="M840" s="146"/>
      <c r="N840" s="150"/>
      <c r="O840" s="148"/>
      <c r="P840" s="128">
        <f>IFERROR(VLOOKUP(L840,NiceHash!$S$3:$W$33,4,FALSE)*N840,0)</f>
        <v>0</v>
      </c>
      <c r="Q840" s="121"/>
      <c r="R840" s="123"/>
      <c r="S840" s="128">
        <f>IFERROR(VLOOKUP(M840,NiceHash!$S$3:$W$33,4,FALSE)*Q840,0)</f>
        <v>0</v>
      </c>
      <c r="T840" s="132">
        <f t="shared" si="14"/>
        <v>0</v>
      </c>
      <c r="U840" s="124"/>
      <c r="V840" s="136"/>
      <c r="X840" s="138"/>
      <c r="Y840" s="138"/>
      <c r="Z840" s="138"/>
    </row>
    <row r="841" spans="1:26" x14ac:dyDescent="0.25">
      <c r="A841" s="146"/>
      <c r="B841" s="147"/>
      <c r="C841" s="146"/>
      <c r="D841" s="147"/>
      <c r="E841" s="148"/>
      <c r="F841" s="148"/>
      <c r="G841" s="147"/>
      <c r="H841" s="147"/>
      <c r="I841" s="148"/>
      <c r="J841" s="149"/>
      <c r="K841" s="149"/>
      <c r="L841" s="147"/>
      <c r="M841" s="146"/>
      <c r="N841" s="150"/>
      <c r="O841" s="148"/>
      <c r="P841" s="128">
        <f>IFERROR(VLOOKUP(L841,NiceHash!$S$3:$W$33,4,FALSE)*N841,0)</f>
        <v>0</v>
      </c>
      <c r="Q841" s="121"/>
      <c r="R841" s="123"/>
      <c r="S841" s="128">
        <f>IFERROR(VLOOKUP(M841,NiceHash!$S$3:$W$33,4,FALSE)*Q841,0)</f>
        <v>0</v>
      </c>
      <c r="T841" s="132">
        <f t="shared" si="14"/>
        <v>0</v>
      </c>
      <c r="U841" s="124"/>
      <c r="V841" s="136"/>
      <c r="X841" s="138"/>
      <c r="Y841" s="138"/>
      <c r="Z841" s="138"/>
    </row>
    <row r="842" spans="1:26" x14ac:dyDescent="0.25">
      <c r="A842" s="146"/>
      <c r="B842" s="147"/>
      <c r="C842" s="146"/>
      <c r="D842" s="147"/>
      <c r="E842" s="148"/>
      <c r="F842" s="148"/>
      <c r="G842" s="147"/>
      <c r="H842" s="147"/>
      <c r="I842" s="148"/>
      <c r="J842" s="149"/>
      <c r="K842" s="149"/>
      <c r="L842" s="147"/>
      <c r="M842" s="146"/>
      <c r="N842" s="150"/>
      <c r="O842" s="148"/>
      <c r="P842" s="128">
        <f>IFERROR(VLOOKUP(L842,NiceHash!$S$3:$W$33,4,FALSE)*N842,0)</f>
        <v>0</v>
      </c>
      <c r="Q842" s="121"/>
      <c r="R842" s="123"/>
      <c r="S842" s="128">
        <f>IFERROR(VLOOKUP(M842,NiceHash!$S$3:$W$33,4,FALSE)*Q842,0)</f>
        <v>0</v>
      </c>
      <c r="T842" s="132">
        <f t="shared" si="14"/>
        <v>0</v>
      </c>
      <c r="U842" s="124"/>
      <c r="V842" s="136"/>
      <c r="X842" s="138"/>
      <c r="Y842" s="138"/>
      <c r="Z842" s="138"/>
    </row>
    <row r="843" spans="1:26" x14ac:dyDescent="0.25">
      <c r="A843" s="146"/>
      <c r="B843" s="147"/>
      <c r="C843" s="146"/>
      <c r="D843" s="147"/>
      <c r="E843" s="148"/>
      <c r="F843" s="148"/>
      <c r="G843" s="147"/>
      <c r="H843" s="147"/>
      <c r="I843" s="148"/>
      <c r="J843" s="149"/>
      <c r="K843" s="149"/>
      <c r="L843" s="147"/>
      <c r="M843" s="146"/>
      <c r="N843" s="150"/>
      <c r="O843" s="148"/>
      <c r="P843" s="128">
        <f>IFERROR(VLOOKUP(L843,NiceHash!$S$3:$W$33,4,FALSE)*N843,0)</f>
        <v>0</v>
      </c>
      <c r="Q843" s="121"/>
      <c r="R843" s="123"/>
      <c r="S843" s="128">
        <f>IFERROR(VLOOKUP(M843,NiceHash!$S$3:$W$33,4,FALSE)*Q843,0)</f>
        <v>0</v>
      </c>
      <c r="T843" s="132">
        <f t="shared" si="14"/>
        <v>0</v>
      </c>
      <c r="U843" s="124"/>
      <c r="V843" s="136"/>
      <c r="X843" s="138"/>
      <c r="Y843" s="138"/>
      <c r="Z843" s="138"/>
    </row>
    <row r="844" spans="1:26" x14ac:dyDescent="0.25">
      <c r="A844" s="146"/>
      <c r="B844" s="147"/>
      <c r="C844" s="146"/>
      <c r="D844" s="147"/>
      <c r="E844" s="148"/>
      <c r="F844" s="148"/>
      <c r="G844" s="147"/>
      <c r="H844" s="147"/>
      <c r="I844" s="148"/>
      <c r="J844" s="149"/>
      <c r="K844" s="149"/>
      <c r="L844" s="147"/>
      <c r="M844" s="146"/>
      <c r="N844" s="150"/>
      <c r="O844" s="148"/>
      <c r="P844" s="128">
        <f>IFERROR(VLOOKUP(L844,NiceHash!$S$3:$W$33,4,FALSE)*N844,0)</f>
        <v>0</v>
      </c>
      <c r="Q844" s="121"/>
      <c r="R844" s="123"/>
      <c r="S844" s="128">
        <f>IFERROR(VLOOKUP(M844,NiceHash!$S$3:$W$33,4,FALSE)*Q844,0)</f>
        <v>0</v>
      </c>
      <c r="T844" s="132">
        <f t="shared" si="14"/>
        <v>0</v>
      </c>
      <c r="U844" s="124"/>
      <c r="V844" s="136"/>
      <c r="X844" s="138"/>
      <c r="Y844" s="138"/>
      <c r="Z844" s="138"/>
    </row>
    <row r="845" spans="1:26" x14ac:dyDescent="0.25">
      <c r="A845" s="146"/>
      <c r="B845" s="147"/>
      <c r="C845" s="146"/>
      <c r="D845" s="147"/>
      <c r="E845" s="148"/>
      <c r="F845" s="148"/>
      <c r="G845" s="147"/>
      <c r="H845" s="147"/>
      <c r="I845" s="148"/>
      <c r="J845" s="149"/>
      <c r="K845" s="149"/>
      <c r="L845" s="147"/>
      <c r="M845" s="146"/>
      <c r="N845" s="150"/>
      <c r="O845" s="148"/>
      <c r="P845" s="128">
        <f>IFERROR(VLOOKUP(L845,NiceHash!$S$3:$W$33,4,FALSE)*N845,0)</f>
        <v>0</v>
      </c>
      <c r="Q845" s="121"/>
      <c r="R845" s="123"/>
      <c r="S845" s="128">
        <f>IFERROR(VLOOKUP(M845,NiceHash!$S$3:$W$33,4,FALSE)*Q845,0)</f>
        <v>0</v>
      </c>
      <c r="T845" s="132">
        <f t="shared" si="14"/>
        <v>0</v>
      </c>
      <c r="U845" s="124"/>
      <c r="V845" s="136"/>
      <c r="X845" s="138"/>
      <c r="Y845" s="138"/>
      <c r="Z845" s="138"/>
    </row>
    <row r="846" spans="1:26" x14ac:dyDescent="0.25">
      <c r="A846" s="146"/>
      <c r="B846" s="147"/>
      <c r="C846" s="146"/>
      <c r="D846" s="147"/>
      <c r="E846" s="148"/>
      <c r="F846" s="148"/>
      <c r="G846" s="147"/>
      <c r="H846" s="147"/>
      <c r="I846" s="148"/>
      <c r="J846" s="149"/>
      <c r="K846" s="149"/>
      <c r="L846" s="147"/>
      <c r="M846" s="146"/>
      <c r="N846" s="150"/>
      <c r="O846" s="148"/>
      <c r="P846" s="128">
        <f>IFERROR(VLOOKUP(L846,NiceHash!$S$3:$W$33,4,FALSE)*N846,0)</f>
        <v>0</v>
      </c>
      <c r="Q846" s="121"/>
      <c r="R846" s="123"/>
      <c r="S846" s="128">
        <f>IFERROR(VLOOKUP(M846,NiceHash!$S$3:$W$33,4,FALSE)*Q846,0)</f>
        <v>0</v>
      </c>
      <c r="T846" s="132">
        <f t="shared" si="14"/>
        <v>0</v>
      </c>
      <c r="U846" s="124"/>
      <c r="V846" s="136"/>
      <c r="X846" s="138"/>
      <c r="Y846" s="138"/>
      <c r="Z846" s="138"/>
    </row>
    <row r="847" spans="1:26" x14ac:dyDescent="0.25">
      <c r="A847" s="146"/>
      <c r="B847" s="147"/>
      <c r="C847" s="146"/>
      <c r="D847" s="147"/>
      <c r="E847" s="148"/>
      <c r="F847" s="148"/>
      <c r="G847" s="147"/>
      <c r="H847" s="147"/>
      <c r="I847" s="148"/>
      <c r="J847" s="149"/>
      <c r="K847" s="149"/>
      <c r="L847" s="147"/>
      <c r="M847" s="146"/>
      <c r="N847" s="150"/>
      <c r="O847" s="148"/>
      <c r="P847" s="128">
        <f>IFERROR(VLOOKUP(L847,NiceHash!$S$3:$W$33,4,FALSE)*N847,0)</f>
        <v>0</v>
      </c>
      <c r="Q847" s="121"/>
      <c r="R847" s="123"/>
      <c r="S847" s="128">
        <f>IFERROR(VLOOKUP(M847,NiceHash!$S$3:$W$33,4,FALSE)*Q847,0)</f>
        <v>0</v>
      </c>
      <c r="T847" s="132">
        <f t="shared" si="14"/>
        <v>0</v>
      </c>
      <c r="U847" s="124"/>
      <c r="V847" s="136"/>
      <c r="X847" s="138"/>
      <c r="Y847" s="138"/>
      <c r="Z847" s="138"/>
    </row>
    <row r="848" spans="1:26" x14ac:dyDescent="0.25">
      <c r="A848" s="146"/>
      <c r="B848" s="147"/>
      <c r="C848" s="146"/>
      <c r="D848" s="147"/>
      <c r="E848" s="148"/>
      <c r="F848" s="148"/>
      <c r="G848" s="147"/>
      <c r="H848" s="147"/>
      <c r="I848" s="148"/>
      <c r="J848" s="149"/>
      <c r="K848" s="149"/>
      <c r="L848" s="147"/>
      <c r="M848" s="146"/>
      <c r="N848" s="150"/>
      <c r="O848" s="148"/>
      <c r="P848" s="128">
        <f>IFERROR(VLOOKUP(L848,NiceHash!$S$3:$W$33,4,FALSE)*N848,0)</f>
        <v>0</v>
      </c>
      <c r="Q848" s="121"/>
      <c r="R848" s="123"/>
      <c r="S848" s="128">
        <f>IFERROR(VLOOKUP(M848,NiceHash!$S$3:$W$33,4,FALSE)*Q848,0)</f>
        <v>0</v>
      </c>
      <c r="T848" s="132">
        <f t="shared" si="14"/>
        <v>0</v>
      </c>
      <c r="U848" s="124"/>
      <c r="V848" s="136"/>
      <c r="X848" s="138"/>
      <c r="Y848" s="138"/>
      <c r="Z848" s="138"/>
    </row>
    <row r="849" spans="1:26" x14ac:dyDescent="0.25">
      <c r="A849" s="146"/>
      <c r="B849" s="147"/>
      <c r="C849" s="146"/>
      <c r="D849" s="147"/>
      <c r="E849" s="148"/>
      <c r="F849" s="148"/>
      <c r="G849" s="147"/>
      <c r="H849" s="147"/>
      <c r="I849" s="148"/>
      <c r="J849" s="149"/>
      <c r="K849" s="149"/>
      <c r="L849" s="147"/>
      <c r="M849" s="146"/>
      <c r="N849" s="150"/>
      <c r="O849" s="148"/>
      <c r="P849" s="128">
        <f>IFERROR(VLOOKUP(L849,NiceHash!$S$3:$W$33,4,FALSE)*N849,0)</f>
        <v>0</v>
      </c>
      <c r="Q849" s="121"/>
      <c r="R849" s="123"/>
      <c r="S849" s="128">
        <f>IFERROR(VLOOKUP(M849,NiceHash!$S$3:$W$33,4,FALSE)*Q849,0)</f>
        <v>0</v>
      </c>
      <c r="T849" s="132">
        <f t="shared" si="14"/>
        <v>0</v>
      </c>
      <c r="U849" s="124"/>
      <c r="V849" s="136"/>
      <c r="X849" s="138"/>
      <c r="Y849" s="138"/>
      <c r="Z849" s="138"/>
    </row>
    <row r="850" spans="1:26" x14ac:dyDescent="0.25">
      <c r="A850" s="146"/>
      <c r="B850" s="147"/>
      <c r="C850" s="146"/>
      <c r="D850" s="147"/>
      <c r="E850" s="148"/>
      <c r="F850" s="148"/>
      <c r="G850" s="147"/>
      <c r="H850" s="147"/>
      <c r="I850" s="148"/>
      <c r="J850" s="149"/>
      <c r="K850" s="149"/>
      <c r="L850" s="147"/>
      <c r="M850" s="146"/>
      <c r="N850" s="150"/>
      <c r="O850" s="148"/>
      <c r="P850" s="128">
        <f>IFERROR(VLOOKUP(L850,NiceHash!$S$3:$W$33,4,FALSE)*N850,0)</f>
        <v>0</v>
      </c>
      <c r="Q850" s="121"/>
      <c r="R850" s="123"/>
      <c r="S850" s="128">
        <f>IFERROR(VLOOKUP(M850,NiceHash!$S$3:$W$33,4,FALSE)*Q850,0)</f>
        <v>0</v>
      </c>
      <c r="T850" s="132">
        <f t="shared" si="14"/>
        <v>0</v>
      </c>
      <c r="U850" s="124"/>
      <c r="V850" s="136"/>
      <c r="X850" s="138"/>
      <c r="Y850" s="138"/>
      <c r="Z850" s="138"/>
    </row>
    <row r="851" spans="1:26" x14ac:dyDescent="0.25">
      <c r="A851" s="146"/>
      <c r="B851" s="147"/>
      <c r="C851" s="146"/>
      <c r="D851" s="147"/>
      <c r="E851" s="148"/>
      <c r="F851" s="148"/>
      <c r="G851" s="147"/>
      <c r="H851" s="147"/>
      <c r="I851" s="148"/>
      <c r="J851" s="149"/>
      <c r="K851" s="149"/>
      <c r="L851" s="147"/>
      <c r="M851" s="146"/>
      <c r="N851" s="150"/>
      <c r="O851" s="148"/>
      <c r="P851" s="128">
        <f>IFERROR(VLOOKUP(L851,NiceHash!$S$3:$W$33,4,FALSE)*N851,0)</f>
        <v>0</v>
      </c>
      <c r="Q851" s="121"/>
      <c r="R851" s="123"/>
      <c r="S851" s="128">
        <f>IFERROR(VLOOKUP(M851,NiceHash!$S$3:$W$33,4,FALSE)*Q851,0)</f>
        <v>0</v>
      </c>
      <c r="T851" s="132">
        <f t="shared" si="14"/>
        <v>0</v>
      </c>
      <c r="U851" s="124"/>
      <c r="V851" s="136"/>
      <c r="X851" s="138"/>
      <c r="Y851" s="138"/>
      <c r="Z851" s="138"/>
    </row>
    <row r="852" spans="1:26" x14ac:dyDescent="0.25">
      <c r="A852" s="146"/>
      <c r="B852" s="147"/>
      <c r="C852" s="146"/>
      <c r="D852" s="147"/>
      <c r="E852" s="148"/>
      <c r="F852" s="148"/>
      <c r="G852" s="147"/>
      <c r="H852" s="147"/>
      <c r="I852" s="148"/>
      <c r="J852" s="149"/>
      <c r="K852" s="149"/>
      <c r="L852" s="147"/>
      <c r="M852" s="146"/>
      <c r="N852" s="150"/>
      <c r="O852" s="148"/>
      <c r="P852" s="128">
        <f>IFERROR(VLOOKUP(L852,NiceHash!$S$3:$W$33,4,FALSE)*N852,0)</f>
        <v>0</v>
      </c>
      <c r="Q852" s="121"/>
      <c r="R852" s="123"/>
      <c r="S852" s="128">
        <f>IFERROR(VLOOKUP(M852,NiceHash!$S$3:$W$33,4,FALSE)*Q852,0)</f>
        <v>0</v>
      </c>
      <c r="T852" s="132">
        <f t="shared" si="14"/>
        <v>0</v>
      </c>
      <c r="U852" s="124"/>
      <c r="V852" s="136"/>
      <c r="X852" s="138"/>
      <c r="Y852" s="138"/>
      <c r="Z852" s="138"/>
    </row>
    <row r="853" spans="1:26" x14ac:dyDescent="0.25">
      <c r="A853" s="146"/>
      <c r="B853" s="147"/>
      <c r="C853" s="146"/>
      <c r="D853" s="147"/>
      <c r="E853" s="148"/>
      <c r="F853" s="148"/>
      <c r="G853" s="147"/>
      <c r="H853" s="147"/>
      <c r="I853" s="148"/>
      <c r="J853" s="149"/>
      <c r="K853" s="149"/>
      <c r="L853" s="147"/>
      <c r="M853" s="146"/>
      <c r="N853" s="150"/>
      <c r="O853" s="148"/>
      <c r="P853" s="128">
        <f>IFERROR(VLOOKUP(L853,NiceHash!$S$3:$W$33,4,FALSE)*N853,0)</f>
        <v>0</v>
      </c>
      <c r="Q853" s="121"/>
      <c r="R853" s="123"/>
      <c r="S853" s="128">
        <f>IFERROR(VLOOKUP(M853,NiceHash!$S$3:$W$33,4,FALSE)*Q853,0)</f>
        <v>0</v>
      </c>
      <c r="T853" s="132">
        <f t="shared" si="14"/>
        <v>0</v>
      </c>
      <c r="U853" s="124"/>
      <c r="V853" s="136"/>
      <c r="X853" s="138"/>
      <c r="Y853" s="138"/>
      <c r="Z853" s="138"/>
    </row>
    <row r="854" spans="1:26" x14ac:dyDescent="0.25">
      <c r="A854" s="146"/>
      <c r="B854" s="147"/>
      <c r="C854" s="146"/>
      <c r="D854" s="147"/>
      <c r="E854" s="148"/>
      <c r="F854" s="148"/>
      <c r="G854" s="147"/>
      <c r="H854" s="147"/>
      <c r="I854" s="148"/>
      <c r="J854" s="149"/>
      <c r="K854" s="149"/>
      <c r="L854" s="147"/>
      <c r="M854" s="146"/>
      <c r="N854" s="150"/>
      <c r="O854" s="148"/>
      <c r="P854" s="128">
        <f>IFERROR(VLOOKUP(L854,NiceHash!$S$3:$W$33,4,FALSE)*N854,0)</f>
        <v>0</v>
      </c>
      <c r="Q854" s="121"/>
      <c r="R854" s="123"/>
      <c r="S854" s="128">
        <f>IFERROR(VLOOKUP(M854,NiceHash!$S$3:$W$33,4,FALSE)*Q854,0)</f>
        <v>0</v>
      </c>
      <c r="T854" s="132">
        <f t="shared" si="14"/>
        <v>0</v>
      </c>
      <c r="U854" s="124"/>
      <c r="V854" s="136"/>
      <c r="X854" s="138"/>
      <c r="Y854" s="138"/>
      <c r="Z854" s="138"/>
    </row>
    <row r="855" spans="1:26" x14ac:dyDescent="0.25">
      <c r="A855" s="146"/>
      <c r="B855" s="147"/>
      <c r="C855" s="146"/>
      <c r="D855" s="147"/>
      <c r="E855" s="148"/>
      <c r="F855" s="148"/>
      <c r="G855" s="147"/>
      <c r="H855" s="147"/>
      <c r="I855" s="148"/>
      <c r="J855" s="149"/>
      <c r="K855" s="149"/>
      <c r="L855" s="147"/>
      <c r="M855" s="146"/>
      <c r="N855" s="150"/>
      <c r="O855" s="148"/>
      <c r="P855" s="128">
        <f>IFERROR(VLOOKUP(L855,NiceHash!$S$3:$W$33,4,FALSE)*N855,0)</f>
        <v>0</v>
      </c>
      <c r="Q855" s="121"/>
      <c r="R855" s="123"/>
      <c r="S855" s="128">
        <f>IFERROR(VLOOKUP(M855,NiceHash!$S$3:$W$33,4,FALSE)*Q855,0)</f>
        <v>0</v>
      </c>
      <c r="T855" s="132">
        <f t="shared" si="14"/>
        <v>0</v>
      </c>
      <c r="U855" s="124"/>
      <c r="V855" s="136"/>
      <c r="X855" s="138"/>
      <c r="Y855" s="138"/>
      <c r="Z855" s="138"/>
    </row>
    <row r="856" spans="1:26" x14ac:dyDescent="0.25">
      <c r="A856" s="146"/>
      <c r="B856" s="147"/>
      <c r="C856" s="146"/>
      <c r="D856" s="147"/>
      <c r="E856" s="148"/>
      <c r="F856" s="148"/>
      <c r="G856" s="147"/>
      <c r="H856" s="147"/>
      <c r="I856" s="148"/>
      <c r="J856" s="149"/>
      <c r="K856" s="149"/>
      <c r="L856" s="147"/>
      <c r="M856" s="146"/>
      <c r="N856" s="150"/>
      <c r="O856" s="148"/>
      <c r="P856" s="128">
        <f>IFERROR(VLOOKUP(L856,NiceHash!$S$3:$W$33,4,FALSE)*N856,0)</f>
        <v>0</v>
      </c>
      <c r="Q856" s="121"/>
      <c r="R856" s="123"/>
      <c r="S856" s="128">
        <f>IFERROR(VLOOKUP(M856,NiceHash!$S$3:$W$33,4,FALSE)*Q856,0)</f>
        <v>0</v>
      </c>
      <c r="T856" s="132">
        <f t="shared" si="14"/>
        <v>0</v>
      </c>
      <c r="U856" s="124"/>
      <c r="V856" s="136"/>
      <c r="X856" s="138"/>
      <c r="Y856" s="138"/>
      <c r="Z856" s="138"/>
    </row>
    <row r="857" spans="1:26" x14ac:dyDescent="0.25">
      <c r="A857" s="146"/>
      <c r="B857" s="147"/>
      <c r="C857" s="146"/>
      <c r="D857" s="147"/>
      <c r="E857" s="148"/>
      <c r="F857" s="148"/>
      <c r="G857" s="147"/>
      <c r="H857" s="147"/>
      <c r="I857" s="148"/>
      <c r="J857" s="149"/>
      <c r="K857" s="149"/>
      <c r="L857" s="147"/>
      <c r="M857" s="146"/>
      <c r="N857" s="150"/>
      <c r="O857" s="148"/>
      <c r="P857" s="128">
        <f>IFERROR(VLOOKUP(L857,NiceHash!$S$3:$W$33,4,FALSE)*N857,0)</f>
        <v>0</v>
      </c>
      <c r="Q857" s="121"/>
      <c r="R857" s="123"/>
      <c r="S857" s="128">
        <f>IFERROR(VLOOKUP(M857,NiceHash!$S$3:$W$33,4,FALSE)*Q857,0)</f>
        <v>0</v>
      </c>
      <c r="T857" s="132">
        <f t="shared" si="14"/>
        <v>0</v>
      </c>
      <c r="U857" s="124"/>
      <c r="V857" s="136"/>
      <c r="X857" s="138"/>
      <c r="Y857" s="138"/>
      <c r="Z857" s="138"/>
    </row>
    <row r="858" spans="1:26" x14ac:dyDescent="0.25">
      <c r="A858" s="146"/>
      <c r="B858" s="147"/>
      <c r="C858" s="146"/>
      <c r="D858" s="147"/>
      <c r="E858" s="148"/>
      <c r="F858" s="148"/>
      <c r="G858" s="147"/>
      <c r="H858" s="147"/>
      <c r="I858" s="148"/>
      <c r="J858" s="149"/>
      <c r="K858" s="149"/>
      <c r="L858" s="147"/>
      <c r="M858" s="146"/>
      <c r="N858" s="150"/>
      <c r="O858" s="148"/>
      <c r="P858" s="128">
        <f>IFERROR(VLOOKUP(L858,NiceHash!$S$3:$W$33,4,FALSE)*N858,0)</f>
        <v>0</v>
      </c>
      <c r="Q858" s="121"/>
      <c r="R858" s="123"/>
      <c r="S858" s="128">
        <f>IFERROR(VLOOKUP(M858,NiceHash!$S$3:$W$33,4,FALSE)*Q858,0)</f>
        <v>0</v>
      </c>
      <c r="T858" s="132">
        <f t="shared" si="14"/>
        <v>0</v>
      </c>
      <c r="U858" s="124"/>
      <c r="V858" s="136"/>
      <c r="X858" s="138"/>
      <c r="Y858" s="138"/>
      <c r="Z858" s="138"/>
    </row>
    <row r="859" spans="1:26" x14ac:dyDescent="0.25">
      <c r="A859" s="146"/>
      <c r="B859" s="147"/>
      <c r="C859" s="146"/>
      <c r="D859" s="147"/>
      <c r="E859" s="148"/>
      <c r="F859" s="148"/>
      <c r="G859" s="147"/>
      <c r="H859" s="147"/>
      <c r="I859" s="148"/>
      <c r="J859" s="149"/>
      <c r="K859" s="149"/>
      <c r="L859" s="147"/>
      <c r="M859" s="146"/>
      <c r="N859" s="150"/>
      <c r="O859" s="148"/>
      <c r="P859" s="128">
        <f>IFERROR(VLOOKUP(L859,NiceHash!$S$3:$W$33,4,FALSE)*N859,0)</f>
        <v>0</v>
      </c>
      <c r="Q859" s="121"/>
      <c r="R859" s="123"/>
      <c r="S859" s="128">
        <f>IFERROR(VLOOKUP(M859,NiceHash!$S$3:$W$33,4,FALSE)*Q859,0)</f>
        <v>0</v>
      </c>
      <c r="T859" s="132">
        <f t="shared" si="14"/>
        <v>0</v>
      </c>
      <c r="U859" s="124"/>
      <c r="V859" s="136"/>
      <c r="X859" s="138"/>
      <c r="Y859" s="138"/>
      <c r="Z859" s="138"/>
    </row>
    <row r="860" spans="1:26" x14ac:dyDescent="0.25">
      <c r="A860" s="146"/>
      <c r="B860" s="147"/>
      <c r="C860" s="146"/>
      <c r="D860" s="147"/>
      <c r="E860" s="148"/>
      <c r="F860" s="148"/>
      <c r="G860" s="147"/>
      <c r="H860" s="147"/>
      <c r="I860" s="148"/>
      <c r="J860" s="149"/>
      <c r="K860" s="149"/>
      <c r="L860" s="147"/>
      <c r="M860" s="146"/>
      <c r="N860" s="150"/>
      <c r="O860" s="148"/>
      <c r="P860" s="128">
        <f>IFERROR(VLOOKUP(L860,NiceHash!$S$3:$W$33,4,FALSE)*N860,0)</f>
        <v>0</v>
      </c>
      <c r="Q860" s="121"/>
      <c r="R860" s="123"/>
      <c r="S860" s="128">
        <f>IFERROR(VLOOKUP(M860,NiceHash!$S$3:$W$33,4,FALSE)*Q860,0)</f>
        <v>0</v>
      </c>
      <c r="T860" s="132">
        <f t="shared" si="14"/>
        <v>0</v>
      </c>
      <c r="U860" s="124"/>
      <c r="V860" s="136"/>
      <c r="X860" s="138"/>
      <c r="Y860" s="138"/>
      <c r="Z860" s="138"/>
    </row>
    <row r="861" spans="1:26" x14ac:dyDescent="0.25">
      <c r="A861" s="146"/>
      <c r="B861" s="147"/>
      <c r="C861" s="146"/>
      <c r="D861" s="147"/>
      <c r="E861" s="148"/>
      <c r="F861" s="148"/>
      <c r="G861" s="147"/>
      <c r="H861" s="147"/>
      <c r="I861" s="148"/>
      <c r="J861" s="149"/>
      <c r="K861" s="149"/>
      <c r="L861" s="147"/>
      <c r="M861" s="146"/>
      <c r="N861" s="150"/>
      <c r="O861" s="148"/>
      <c r="P861" s="128">
        <f>IFERROR(VLOOKUP(L861,NiceHash!$S$3:$W$33,4,FALSE)*N861,0)</f>
        <v>0</v>
      </c>
      <c r="Q861" s="121"/>
      <c r="R861" s="123"/>
      <c r="S861" s="128">
        <f>IFERROR(VLOOKUP(M861,NiceHash!$S$3:$W$33,4,FALSE)*Q861,0)</f>
        <v>0</v>
      </c>
      <c r="T861" s="132">
        <f t="shared" si="14"/>
        <v>0</v>
      </c>
      <c r="U861" s="124"/>
      <c r="V861" s="136"/>
      <c r="X861" s="138"/>
      <c r="Y861" s="138"/>
      <c r="Z861" s="138"/>
    </row>
    <row r="862" spans="1:26" x14ac:dyDescent="0.25">
      <c r="A862" s="146"/>
      <c r="B862" s="147"/>
      <c r="C862" s="146"/>
      <c r="D862" s="147"/>
      <c r="E862" s="148"/>
      <c r="F862" s="148"/>
      <c r="G862" s="147"/>
      <c r="H862" s="147"/>
      <c r="I862" s="148"/>
      <c r="J862" s="149"/>
      <c r="K862" s="149"/>
      <c r="L862" s="147"/>
      <c r="M862" s="146"/>
      <c r="N862" s="150"/>
      <c r="O862" s="148"/>
      <c r="P862" s="128">
        <f>IFERROR(VLOOKUP(L862,NiceHash!$S$3:$W$33,4,FALSE)*N862,0)</f>
        <v>0</v>
      </c>
      <c r="Q862" s="121"/>
      <c r="R862" s="123"/>
      <c r="S862" s="128">
        <f>IFERROR(VLOOKUP(M862,NiceHash!$S$3:$W$33,4,FALSE)*Q862,0)</f>
        <v>0</v>
      </c>
      <c r="T862" s="132">
        <f t="shared" si="14"/>
        <v>0</v>
      </c>
      <c r="U862" s="124"/>
      <c r="V862" s="136"/>
      <c r="X862" s="138"/>
      <c r="Y862" s="138"/>
      <c r="Z862" s="138"/>
    </row>
    <row r="863" spans="1:26" x14ac:dyDescent="0.25">
      <c r="A863" s="146"/>
      <c r="B863" s="147"/>
      <c r="C863" s="146"/>
      <c r="D863" s="147"/>
      <c r="E863" s="148"/>
      <c r="F863" s="148"/>
      <c r="G863" s="147"/>
      <c r="H863" s="147"/>
      <c r="I863" s="148"/>
      <c r="J863" s="149"/>
      <c r="K863" s="149"/>
      <c r="L863" s="147"/>
      <c r="M863" s="146"/>
      <c r="N863" s="150"/>
      <c r="O863" s="148"/>
      <c r="P863" s="128">
        <f>IFERROR(VLOOKUP(L863,NiceHash!$S$3:$W$33,4,FALSE)*N863,0)</f>
        <v>0</v>
      </c>
      <c r="Q863" s="121"/>
      <c r="R863" s="123"/>
      <c r="S863" s="128">
        <f>IFERROR(VLOOKUP(M863,NiceHash!$S$3:$W$33,4,FALSE)*Q863,0)</f>
        <v>0</v>
      </c>
      <c r="T863" s="132">
        <f t="shared" si="14"/>
        <v>0</v>
      </c>
      <c r="U863" s="124"/>
      <c r="V863" s="136"/>
      <c r="X863" s="138"/>
      <c r="Y863" s="138"/>
      <c r="Z863" s="138"/>
    </row>
    <row r="864" spans="1:26" x14ac:dyDescent="0.25">
      <c r="A864" s="146"/>
      <c r="B864" s="147"/>
      <c r="C864" s="146"/>
      <c r="D864" s="147"/>
      <c r="E864" s="148"/>
      <c r="F864" s="148"/>
      <c r="G864" s="147"/>
      <c r="H864" s="147"/>
      <c r="I864" s="148"/>
      <c r="J864" s="149"/>
      <c r="K864" s="149"/>
      <c r="L864" s="147"/>
      <c r="M864" s="146"/>
      <c r="N864" s="150"/>
      <c r="O864" s="148"/>
      <c r="P864" s="128">
        <f>IFERROR(VLOOKUP(L864,NiceHash!$S$3:$W$33,4,FALSE)*N864,0)</f>
        <v>0</v>
      </c>
      <c r="Q864" s="121"/>
      <c r="R864" s="123"/>
      <c r="S864" s="128">
        <f>IFERROR(VLOOKUP(M864,NiceHash!$S$3:$W$33,4,FALSE)*Q864,0)</f>
        <v>0</v>
      </c>
      <c r="T864" s="132">
        <f t="shared" si="14"/>
        <v>0</v>
      </c>
      <c r="U864" s="124"/>
      <c r="V864" s="136"/>
      <c r="X864" s="138"/>
      <c r="Y864" s="138"/>
      <c r="Z864" s="138"/>
    </row>
    <row r="865" spans="1:26" x14ac:dyDescent="0.25">
      <c r="A865" s="146"/>
      <c r="B865" s="147"/>
      <c r="C865" s="146"/>
      <c r="D865" s="147"/>
      <c r="E865" s="148"/>
      <c r="F865" s="148"/>
      <c r="G865" s="147"/>
      <c r="H865" s="147"/>
      <c r="I865" s="148"/>
      <c r="J865" s="149"/>
      <c r="K865" s="149"/>
      <c r="L865" s="147"/>
      <c r="M865" s="146"/>
      <c r="N865" s="150"/>
      <c r="O865" s="148"/>
      <c r="P865" s="128">
        <f>IFERROR(VLOOKUP(L865,NiceHash!$S$3:$W$33,4,FALSE)*N865,0)</f>
        <v>0</v>
      </c>
      <c r="Q865" s="121"/>
      <c r="R865" s="123"/>
      <c r="S865" s="128">
        <f>IFERROR(VLOOKUP(M865,NiceHash!$S$3:$W$33,4,FALSE)*Q865,0)</f>
        <v>0</v>
      </c>
      <c r="T865" s="132">
        <f t="shared" si="14"/>
        <v>0</v>
      </c>
      <c r="U865" s="124"/>
      <c r="V865" s="136"/>
      <c r="X865" s="138"/>
      <c r="Y865" s="138"/>
      <c r="Z865" s="138"/>
    </row>
    <row r="866" spans="1:26" x14ac:dyDescent="0.25">
      <c r="A866" s="146"/>
      <c r="B866" s="147"/>
      <c r="C866" s="146"/>
      <c r="D866" s="147"/>
      <c r="E866" s="148"/>
      <c r="F866" s="148"/>
      <c r="G866" s="147"/>
      <c r="H866" s="147"/>
      <c r="I866" s="148"/>
      <c r="J866" s="149"/>
      <c r="K866" s="149"/>
      <c r="L866" s="147"/>
      <c r="M866" s="146"/>
      <c r="N866" s="150"/>
      <c r="O866" s="148"/>
      <c r="P866" s="128">
        <f>IFERROR(VLOOKUP(L866,NiceHash!$S$3:$W$33,4,FALSE)*N866,0)</f>
        <v>0</v>
      </c>
      <c r="Q866" s="121"/>
      <c r="R866" s="123"/>
      <c r="S866" s="128">
        <f>IFERROR(VLOOKUP(M866,NiceHash!$S$3:$W$33,4,FALSE)*Q866,0)</f>
        <v>0</v>
      </c>
      <c r="T866" s="132">
        <f t="shared" si="14"/>
        <v>0</v>
      </c>
      <c r="U866" s="124"/>
      <c r="V866" s="136"/>
      <c r="X866" s="138"/>
      <c r="Y866" s="138"/>
      <c r="Z866" s="138"/>
    </row>
    <row r="867" spans="1:26" x14ac:dyDescent="0.25">
      <c r="A867" s="146"/>
      <c r="B867" s="147"/>
      <c r="C867" s="146"/>
      <c r="D867" s="147"/>
      <c r="E867" s="148"/>
      <c r="F867" s="148"/>
      <c r="G867" s="147"/>
      <c r="H867" s="147"/>
      <c r="I867" s="148"/>
      <c r="J867" s="149"/>
      <c r="K867" s="149"/>
      <c r="L867" s="147"/>
      <c r="M867" s="146"/>
      <c r="N867" s="150"/>
      <c r="O867" s="148"/>
      <c r="P867" s="128">
        <f>IFERROR(VLOOKUP(L867,NiceHash!$S$3:$W$33,4,FALSE)*N867,0)</f>
        <v>0</v>
      </c>
      <c r="Q867" s="121"/>
      <c r="R867" s="123"/>
      <c r="S867" s="128">
        <f>IFERROR(VLOOKUP(M867,NiceHash!$S$3:$W$33,4,FALSE)*Q867,0)</f>
        <v>0</v>
      </c>
      <c r="T867" s="132">
        <f t="shared" si="14"/>
        <v>0</v>
      </c>
      <c r="U867" s="124"/>
      <c r="V867" s="136"/>
      <c r="X867" s="138"/>
      <c r="Y867" s="138"/>
      <c r="Z867" s="138"/>
    </row>
    <row r="868" spans="1:26" x14ac:dyDescent="0.25">
      <c r="A868" s="146"/>
      <c r="B868" s="147"/>
      <c r="C868" s="146"/>
      <c r="D868" s="147"/>
      <c r="E868" s="148"/>
      <c r="F868" s="148"/>
      <c r="G868" s="147"/>
      <c r="H868" s="147"/>
      <c r="I868" s="148"/>
      <c r="J868" s="149"/>
      <c r="K868" s="149"/>
      <c r="L868" s="147"/>
      <c r="M868" s="146"/>
      <c r="N868" s="150"/>
      <c r="O868" s="148"/>
      <c r="P868" s="128">
        <f>IFERROR(VLOOKUP(L868,NiceHash!$S$3:$W$33,4,FALSE)*N868,0)</f>
        <v>0</v>
      </c>
      <c r="Q868" s="121"/>
      <c r="R868" s="123"/>
      <c r="S868" s="128">
        <f>IFERROR(VLOOKUP(M868,NiceHash!$S$3:$W$33,4,FALSE)*Q868,0)</f>
        <v>0</v>
      </c>
      <c r="T868" s="132">
        <f t="shared" si="14"/>
        <v>0</v>
      </c>
      <c r="U868" s="124"/>
      <c r="V868" s="136"/>
      <c r="X868" s="138"/>
      <c r="Y868" s="138"/>
      <c r="Z868" s="138"/>
    </row>
    <row r="869" spans="1:26" x14ac:dyDescent="0.25">
      <c r="A869" s="146"/>
      <c r="B869" s="147"/>
      <c r="C869" s="146"/>
      <c r="D869" s="147"/>
      <c r="E869" s="148"/>
      <c r="F869" s="148"/>
      <c r="G869" s="147"/>
      <c r="H869" s="147"/>
      <c r="I869" s="148"/>
      <c r="J869" s="149"/>
      <c r="K869" s="149"/>
      <c r="L869" s="147"/>
      <c r="M869" s="146"/>
      <c r="N869" s="150"/>
      <c r="O869" s="148"/>
      <c r="P869" s="128">
        <f>IFERROR(VLOOKUP(L869,NiceHash!$S$3:$W$33,4,FALSE)*N869,0)</f>
        <v>0</v>
      </c>
      <c r="Q869" s="121"/>
      <c r="R869" s="123"/>
      <c r="S869" s="128">
        <f>IFERROR(VLOOKUP(M869,NiceHash!$S$3:$W$33,4,FALSE)*Q869,0)</f>
        <v>0</v>
      </c>
      <c r="T869" s="132">
        <f t="shared" si="14"/>
        <v>0</v>
      </c>
      <c r="U869" s="124"/>
      <c r="V869" s="136"/>
      <c r="X869" s="138"/>
      <c r="Y869" s="138"/>
      <c r="Z869" s="138"/>
    </row>
    <row r="870" spans="1:26" x14ac:dyDescent="0.25">
      <c r="A870" s="146"/>
      <c r="B870" s="147"/>
      <c r="C870" s="146"/>
      <c r="D870" s="147"/>
      <c r="E870" s="148"/>
      <c r="F870" s="148"/>
      <c r="G870" s="147"/>
      <c r="H870" s="147"/>
      <c r="I870" s="148"/>
      <c r="J870" s="149"/>
      <c r="K870" s="149"/>
      <c r="L870" s="147"/>
      <c r="M870" s="146"/>
      <c r="N870" s="150"/>
      <c r="O870" s="148"/>
      <c r="P870" s="128">
        <f>IFERROR(VLOOKUP(L870,NiceHash!$S$3:$W$33,4,FALSE)*N870,0)</f>
        <v>0</v>
      </c>
      <c r="Q870" s="121"/>
      <c r="R870" s="123"/>
      <c r="S870" s="128">
        <f>IFERROR(VLOOKUP(M870,NiceHash!$S$3:$W$33,4,FALSE)*Q870,0)</f>
        <v>0</v>
      </c>
      <c r="T870" s="132">
        <f t="shared" si="14"/>
        <v>0</v>
      </c>
      <c r="U870" s="124"/>
      <c r="V870" s="136"/>
      <c r="X870" s="138"/>
      <c r="Y870" s="138"/>
      <c r="Z870" s="138"/>
    </row>
    <row r="871" spans="1:26" x14ac:dyDescent="0.25">
      <c r="A871" s="146"/>
      <c r="B871" s="147"/>
      <c r="C871" s="146"/>
      <c r="D871" s="147"/>
      <c r="E871" s="148"/>
      <c r="F871" s="148"/>
      <c r="G871" s="147"/>
      <c r="H871" s="147"/>
      <c r="I871" s="148"/>
      <c r="J871" s="149"/>
      <c r="K871" s="149"/>
      <c r="L871" s="147"/>
      <c r="M871" s="146"/>
      <c r="N871" s="150"/>
      <c r="O871" s="148"/>
      <c r="P871" s="128">
        <f>IFERROR(VLOOKUP(L871,NiceHash!$S$3:$W$33,4,FALSE)*N871,0)</f>
        <v>0</v>
      </c>
      <c r="Q871" s="121"/>
      <c r="R871" s="123"/>
      <c r="S871" s="128">
        <f>IFERROR(VLOOKUP(M871,NiceHash!$S$3:$W$33,4,FALSE)*Q871,0)</f>
        <v>0</v>
      </c>
      <c r="T871" s="132">
        <f t="shared" si="14"/>
        <v>0</v>
      </c>
      <c r="U871" s="124"/>
      <c r="V871" s="136"/>
      <c r="X871" s="138"/>
      <c r="Y871" s="138"/>
      <c r="Z871" s="138"/>
    </row>
    <row r="872" spans="1:26" x14ac:dyDescent="0.25">
      <c r="A872" s="146"/>
      <c r="B872" s="147"/>
      <c r="C872" s="146"/>
      <c r="D872" s="147"/>
      <c r="E872" s="148"/>
      <c r="F872" s="148"/>
      <c r="G872" s="147"/>
      <c r="H872" s="147"/>
      <c r="I872" s="148"/>
      <c r="J872" s="149"/>
      <c r="K872" s="149"/>
      <c r="L872" s="147"/>
      <c r="M872" s="146"/>
      <c r="N872" s="150"/>
      <c r="O872" s="148"/>
      <c r="P872" s="128">
        <f>IFERROR(VLOOKUP(L872,NiceHash!$S$3:$W$33,4,FALSE)*N872,0)</f>
        <v>0</v>
      </c>
      <c r="Q872" s="121"/>
      <c r="R872" s="123"/>
      <c r="S872" s="128">
        <f>IFERROR(VLOOKUP(M872,NiceHash!$S$3:$W$33,4,FALSE)*Q872,0)</f>
        <v>0</v>
      </c>
      <c r="T872" s="132">
        <f t="shared" si="14"/>
        <v>0</v>
      </c>
      <c r="U872" s="124"/>
      <c r="V872" s="136"/>
      <c r="X872" s="138"/>
      <c r="Y872" s="138"/>
      <c r="Z872" s="138"/>
    </row>
    <row r="873" spans="1:26" x14ac:dyDescent="0.25">
      <c r="A873" s="146"/>
      <c r="B873" s="147"/>
      <c r="C873" s="146"/>
      <c r="D873" s="147"/>
      <c r="E873" s="148"/>
      <c r="F873" s="148"/>
      <c r="G873" s="147"/>
      <c r="H873" s="147"/>
      <c r="I873" s="148"/>
      <c r="J873" s="149"/>
      <c r="K873" s="149"/>
      <c r="L873" s="147"/>
      <c r="M873" s="146"/>
      <c r="N873" s="150"/>
      <c r="O873" s="148"/>
      <c r="P873" s="128">
        <f>IFERROR(VLOOKUP(L873,NiceHash!$S$3:$W$33,4,FALSE)*N873,0)</f>
        <v>0</v>
      </c>
      <c r="Q873" s="121"/>
      <c r="R873" s="123"/>
      <c r="S873" s="128">
        <f>IFERROR(VLOOKUP(M873,NiceHash!$S$3:$W$33,4,FALSE)*Q873,0)</f>
        <v>0</v>
      </c>
      <c r="T873" s="132">
        <f t="shared" si="14"/>
        <v>0</v>
      </c>
      <c r="U873" s="124"/>
      <c r="V873" s="136"/>
      <c r="X873" s="138"/>
      <c r="Y873" s="138"/>
      <c r="Z873" s="138"/>
    </row>
    <row r="874" spans="1:26" x14ac:dyDescent="0.25">
      <c r="A874" s="146"/>
      <c r="B874" s="147"/>
      <c r="C874" s="146"/>
      <c r="D874" s="147"/>
      <c r="E874" s="148"/>
      <c r="F874" s="148"/>
      <c r="G874" s="147"/>
      <c r="H874" s="147"/>
      <c r="I874" s="148"/>
      <c r="J874" s="149"/>
      <c r="K874" s="149"/>
      <c r="L874" s="147"/>
      <c r="M874" s="146"/>
      <c r="N874" s="150"/>
      <c r="O874" s="148"/>
      <c r="P874" s="128">
        <f>IFERROR(VLOOKUP(L874,NiceHash!$S$3:$W$33,4,FALSE)*N874,0)</f>
        <v>0</v>
      </c>
      <c r="Q874" s="121"/>
      <c r="R874" s="123"/>
      <c r="S874" s="128">
        <f>IFERROR(VLOOKUP(M874,NiceHash!$S$3:$W$33,4,FALSE)*Q874,0)</f>
        <v>0</v>
      </c>
      <c r="T874" s="132">
        <f t="shared" si="14"/>
        <v>0</v>
      </c>
      <c r="U874" s="124"/>
      <c r="V874" s="136"/>
      <c r="X874" s="138"/>
      <c r="Y874" s="138"/>
      <c r="Z874" s="138"/>
    </row>
    <row r="875" spans="1:26" x14ac:dyDescent="0.25">
      <c r="A875" s="146"/>
      <c r="B875" s="147"/>
      <c r="C875" s="146"/>
      <c r="D875" s="147"/>
      <c r="E875" s="148"/>
      <c r="F875" s="148"/>
      <c r="G875" s="147"/>
      <c r="H875" s="147"/>
      <c r="I875" s="148"/>
      <c r="J875" s="149"/>
      <c r="K875" s="149"/>
      <c r="L875" s="147"/>
      <c r="M875" s="146"/>
      <c r="N875" s="150"/>
      <c r="O875" s="148"/>
      <c r="P875" s="128">
        <f>IFERROR(VLOOKUP(L875,NiceHash!$S$3:$W$33,4,FALSE)*N875,0)</f>
        <v>0</v>
      </c>
      <c r="Q875" s="121"/>
      <c r="R875" s="123"/>
      <c r="S875" s="128">
        <f>IFERROR(VLOOKUP(M875,NiceHash!$S$3:$W$33,4,FALSE)*Q875,0)</f>
        <v>0</v>
      </c>
      <c r="T875" s="132">
        <f t="shared" si="14"/>
        <v>0</v>
      </c>
      <c r="U875" s="124"/>
      <c r="V875" s="136"/>
      <c r="X875" s="138"/>
      <c r="Y875" s="138"/>
      <c r="Z875" s="138"/>
    </row>
    <row r="876" spans="1:26" x14ac:dyDescent="0.25">
      <c r="A876" s="146"/>
      <c r="B876" s="147"/>
      <c r="C876" s="146"/>
      <c r="D876" s="147"/>
      <c r="E876" s="148"/>
      <c r="F876" s="148"/>
      <c r="G876" s="147"/>
      <c r="H876" s="147"/>
      <c r="I876" s="148"/>
      <c r="J876" s="149"/>
      <c r="K876" s="149"/>
      <c r="L876" s="147"/>
      <c r="M876" s="146"/>
      <c r="N876" s="150"/>
      <c r="O876" s="148"/>
      <c r="P876" s="128">
        <f>IFERROR(VLOOKUP(L876,NiceHash!$S$3:$W$33,4,FALSE)*N876,0)</f>
        <v>0</v>
      </c>
      <c r="Q876" s="121"/>
      <c r="R876" s="123"/>
      <c r="S876" s="128">
        <f>IFERROR(VLOOKUP(M876,NiceHash!$S$3:$W$33,4,FALSE)*Q876,0)</f>
        <v>0</v>
      </c>
      <c r="T876" s="132">
        <f t="shared" si="14"/>
        <v>0</v>
      </c>
      <c r="U876" s="124"/>
      <c r="V876" s="136"/>
      <c r="X876" s="138"/>
      <c r="Y876" s="138"/>
      <c r="Z876" s="138"/>
    </row>
    <row r="877" spans="1:26" x14ac:dyDescent="0.25">
      <c r="A877" s="146"/>
      <c r="B877" s="147"/>
      <c r="C877" s="146"/>
      <c r="D877" s="147"/>
      <c r="E877" s="148"/>
      <c r="F877" s="148"/>
      <c r="G877" s="147"/>
      <c r="H877" s="147"/>
      <c r="I877" s="148"/>
      <c r="J877" s="149"/>
      <c r="K877" s="149"/>
      <c r="L877" s="147"/>
      <c r="M877" s="146"/>
      <c r="N877" s="150"/>
      <c r="O877" s="148"/>
      <c r="P877" s="128">
        <f>IFERROR(VLOOKUP(L877,NiceHash!$S$3:$W$33,4,FALSE)*N877,0)</f>
        <v>0</v>
      </c>
      <c r="Q877" s="121"/>
      <c r="R877" s="123"/>
      <c r="S877" s="128">
        <f>IFERROR(VLOOKUP(M877,NiceHash!$S$3:$W$33,4,FALSE)*Q877,0)</f>
        <v>0</v>
      </c>
      <c r="T877" s="132">
        <f t="shared" si="14"/>
        <v>0</v>
      </c>
      <c r="U877" s="124"/>
      <c r="V877" s="136"/>
      <c r="X877" s="138"/>
      <c r="Y877" s="138"/>
      <c r="Z877" s="138"/>
    </row>
    <row r="878" spans="1:26" x14ac:dyDescent="0.25">
      <c r="A878" s="146"/>
      <c r="B878" s="147"/>
      <c r="C878" s="146"/>
      <c r="D878" s="147"/>
      <c r="E878" s="148"/>
      <c r="F878" s="148"/>
      <c r="G878" s="147"/>
      <c r="H878" s="147"/>
      <c r="I878" s="148"/>
      <c r="J878" s="149"/>
      <c r="K878" s="149"/>
      <c r="L878" s="147"/>
      <c r="M878" s="146"/>
      <c r="N878" s="150"/>
      <c r="O878" s="148"/>
      <c r="P878" s="128">
        <f>IFERROR(VLOOKUP(L878,NiceHash!$S$3:$W$33,4,FALSE)*N878,0)</f>
        <v>0</v>
      </c>
      <c r="Q878" s="121"/>
      <c r="R878" s="123"/>
      <c r="S878" s="128">
        <f>IFERROR(VLOOKUP(M878,NiceHash!$S$3:$W$33,4,FALSE)*Q878,0)</f>
        <v>0</v>
      </c>
      <c r="T878" s="132">
        <f t="shared" si="14"/>
        <v>0</v>
      </c>
      <c r="U878" s="124"/>
      <c r="V878" s="136"/>
      <c r="X878" s="138"/>
      <c r="Y878" s="138"/>
      <c r="Z878" s="138"/>
    </row>
    <row r="879" spans="1:26" x14ac:dyDescent="0.25">
      <c r="A879" s="146"/>
      <c r="B879" s="147"/>
      <c r="C879" s="146"/>
      <c r="D879" s="147"/>
      <c r="E879" s="148"/>
      <c r="F879" s="148"/>
      <c r="G879" s="147"/>
      <c r="H879" s="147"/>
      <c r="I879" s="148"/>
      <c r="J879" s="149"/>
      <c r="K879" s="149"/>
      <c r="L879" s="147"/>
      <c r="M879" s="146"/>
      <c r="N879" s="150"/>
      <c r="O879" s="148"/>
      <c r="P879" s="128">
        <f>IFERROR(VLOOKUP(L879,NiceHash!$S$3:$W$33,4,FALSE)*N879,0)</f>
        <v>0</v>
      </c>
      <c r="Q879" s="121"/>
      <c r="R879" s="123"/>
      <c r="S879" s="128">
        <f>IFERROR(VLOOKUP(M879,NiceHash!$S$3:$W$33,4,FALSE)*Q879,0)</f>
        <v>0</v>
      </c>
      <c r="T879" s="132">
        <f t="shared" si="14"/>
        <v>0</v>
      </c>
      <c r="U879" s="124"/>
      <c r="V879" s="136"/>
      <c r="X879" s="138"/>
      <c r="Y879" s="138"/>
      <c r="Z879" s="138"/>
    </row>
    <row r="880" spans="1:26" x14ac:dyDescent="0.25">
      <c r="A880" s="146"/>
      <c r="B880" s="147"/>
      <c r="C880" s="146"/>
      <c r="D880" s="147"/>
      <c r="E880" s="148"/>
      <c r="F880" s="148"/>
      <c r="G880" s="147"/>
      <c r="H880" s="147"/>
      <c r="I880" s="148"/>
      <c r="J880" s="149"/>
      <c r="K880" s="149"/>
      <c r="L880" s="147"/>
      <c r="M880" s="146"/>
      <c r="N880" s="150"/>
      <c r="O880" s="148"/>
      <c r="P880" s="128">
        <f>IFERROR(VLOOKUP(L880,NiceHash!$S$3:$W$33,4,FALSE)*N880,0)</f>
        <v>0</v>
      </c>
      <c r="Q880" s="121"/>
      <c r="R880" s="123"/>
      <c r="S880" s="128">
        <f>IFERROR(VLOOKUP(M880,NiceHash!$S$3:$W$33,4,FALSE)*Q880,0)</f>
        <v>0</v>
      </c>
      <c r="T880" s="132">
        <f t="shared" si="14"/>
        <v>0</v>
      </c>
      <c r="U880" s="124"/>
      <c r="V880" s="136"/>
      <c r="X880" s="138"/>
      <c r="Y880" s="138"/>
      <c r="Z880" s="138"/>
    </row>
    <row r="881" spans="1:26" x14ac:dyDescent="0.25">
      <c r="A881" s="146"/>
      <c r="B881" s="147"/>
      <c r="C881" s="146"/>
      <c r="D881" s="147"/>
      <c r="E881" s="148"/>
      <c r="F881" s="148"/>
      <c r="G881" s="147"/>
      <c r="H881" s="147"/>
      <c r="I881" s="148"/>
      <c r="J881" s="149"/>
      <c r="K881" s="149"/>
      <c r="L881" s="147"/>
      <c r="M881" s="146"/>
      <c r="N881" s="150"/>
      <c r="O881" s="148"/>
      <c r="P881" s="128">
        <f>IFERROR(VLOOKUP(L881,NiceHash!$S$3:$W$33,4,FALSE)*N881,0)</f>
        <v>0</v>
      </c>
      <c r="Q881" s="121"/>
      <c r="R881" s="123"/>
      <c r="S881" s="128">
        <f>IFERROR(VLOOKUP(M881,NiceHash!$S$3:$W$33,4,FALSE)*Q881,0)</f>
        <v>0</v>
      </c>
      <c r="T881" s="132">
        <f t="shared" si="14"/>
        <v>0</v>
      </c>
      <c r="U881" s="124"/>
      <c r="V881" s="136"/>
      <c r="X881" s="138"/>
      <c r="Y881" s="138"/>
      <c r="Z881" s="138"/>
    </row>
  </sheetData>
  <autoFilter ref="B2:M881" xr:uid="{85602C22-4452-47F6-8483-4AE75AB2E97C}"/>
  <sortState ref="A3:Z817">
    <sortCondition ref="C3:C817"/>
    <sortCondition ref="D3:D817"/>
    <sortCondition ref="E3:E817"/>
    <sortCondition ref="F3:F817"/>
    <sortCondition ref="G3:G817"/>
    <sortCondition ref="L3:L817"/>
    <sortCondition ref="M3:M817"/>
  </sortState>
  <mergeCells count="7">
    <mergeCell ref="L1:M1"/>
    <mergeCell ref="N1:O1"/>
    <mergeCell ref="Q1:R1"/>
    <mergeCell ref="U1:V1"/>
    <mergeCell ref="A1:A2"/>
    <mergeCell ref="B1:I1"/>
    <mergeCell ref="J1:K1"/>
  </mergeCells>
  <conditionalFormatting sqref="T3:T88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4"/>
  <sheetViews>
    <sheetView workbookViewId="0">
      <selection activeCell="K18" sqref="K18"/>
    </sheetView>
  </sheetViews>
  <sheetFormatPr defaultRowHeight="15" x14ac:dyDescent="0.25"/>
  <cols>
    <col min="1" max="1" width="10.85546875" bestFit="1" customWidth="1"/>
    <col min="2" max="2" width="10.7109375" style="27" bestFit="1" customWidth="1"/>
    <col min="3" max="3" width="5" customWidth="1"/>
    <col min="4" max="4" width="7.5703125" bestFit="1" customWidth="1"/>
    <col min="5" max="5" width="9" style="27" bestFit="1" customWidth="1"/>
    <col min="6" max="6" width="10.5703125" style="31" bestFit="1" customWidth="1"/>
    <col min="7" max="7" width="10.5703125" style="37" bestFit="1" customWidth="1"/>
    <col min="8" max="8" width="9.28515625" style="34" bestFit="1" customWidth="1"/>
    <col min="9" max="9" width="5.7109375" customWidth="1"/>
    <col min="10" max="10" width="8.85546875" customWidth="1"/>
    <col min="11" max="11" width="8.7109375" bestFit="1" customWidth="1"/>
    <col min="13" max="13" width="9.5703125" bestFit="1" customWidth="1"/>
  </cols>
  <sheetData>
    <row r="1" spans="1:13" x14ac:dyDescent="0.25">
      <c r="A1" s="42" t="s">
        <v>117</v>
      </c>
      <c r="B1" s="43" t="s">
        <v>118</v>
      </c>
      <c r="D1" s="24" t="s">
        <v>44</v>
      </c>
      <c r="E1" s="28" t="s">
        <v>120</v>
      </c>
      <c r="F1" s="30" t="s">
        <v>121</v>
      </c>
      <c r="G1" s="35" t="s">
        <v>122</v>
      </c>
      <c r="H1" s="32" t="s">
        <v>124</v>
      </c>
      <c r="J1" s="38" t="s">
        <v>0</v>
      </c>
      <c r="K1" s="24" t="s">
        <v>138</v>
      </c>
      <c r="L1" s="24" t="s">
        <v>139</v>
      </c>
      <c r="M1" s="24" t="s">
        <v>772</v>
      </c>
    </row>
    <row r="2" spans="1:13" x14ac:dyDescent="0.25">
      <c r="A2" s="61" t="s">
        <v>123</v>
      </c>
      <c r="B2" s="62">
        <v>18360.25</v>
      </c>
      <c r="D2" s="25" t="str">
        <f>BTC_Prices[[#This Row],[Name]]</f>
        <v>BGN</v>
      </c>
      <c r="E2" s="29">
        <f>IFERROR(VALUE(BTC_Prices[[#This Row],[Value]]),"")</f>
        <v>18360.25</v>
      </c>
      <c r="F2" s="26">
        <f>IFERROR(1/E2,"")</f>
        <v>5.446548930433954E-5</v>
      </c>
      <c r="G2" s="36">
        <f t="shared" ref="G2:G4" si="0">IFERROR(E2/$J$2,"")</f>
        <v>2.273847518059875</v>
      </c>
      <c r="H2" s="33">
        <f t="shared" ref="H2:H4" si="1">IFERROR(F2*$J$2,"")</f>
        <v>0.43978322735256875</v>
      </c>
      <c r="J2" s="29">
        <f>VALUE(VLOOKUP("USD",D2:E200,2))</f>
        <v>8074.53</v>
      </c>
      <c r="K2" s="29">
        <f>VALUE(VLOOKUP("EUR",D2:E200,2))</f>
        <v>6526.42</v>
      </c>
      <c r="L2" s="29">
        <f>K2*1.95583</f>
        <v>12764.568028600001</v>
      </c>
      <c r="M2" s="92">
        <f>L2/J2</f>
        <v>1.5808434705920964</v>
      </c>
    </row>
    <row r="3" spans="1:13" x14ac:dyDescent="0.25">
      <c r="A3" s="40" t="s">
        <v>119</v>
      </c>
      <c r="B3" s="41">
        <v>6526.42</v>
      </c>
      <c r="D3" s="25" t="str">
        <f>BTC_Prices[[#This Row],[Name]]</f>
        <v>EUR</v>
      </c>
      <c r="E3" s="29">
        <f>IFERROR(VALUE(BTC_Prices[[#This Row],[Value]]),"")</f>
        <v>6526.42</v>
      </c>
      <c r="F3" s="26">
        <f t="shared" ref="F3:F4" si="2">IFERROR(1/E3,"")</f>
        <v>1.532233598205448E-4</v>
      </c>
      <c r="G3" s="36">
        <f t="shared" si="0"/>
        <v>0.8082724319557919</v>
      </c>
      <c r="H3" s="33">
        <f t="shared" si="1"/>
        <v>1.2372066155717836</v>
      </c>
    </row>
    <row r="4" spans="1:13" x14ac:dyDescent="0.25">
      <c r="A4" s="40" t="s">
        <v>1</v>
      </c>
      <c r="B4" s="41">
        <v>8074.53</v>
      </c>
      <c r="D4" s="25" t="str">
        <f>BTC_Prices[[#This Row],[Name]]</f>
        <v>USD</v>
      </c>
      <c r="E4" s="29">
        <f>IFERROR(VALUE(BTC_Prices[[#This Row],[Value]]),"")</f>
        <v>8074.53</v>
      </c>
      <c r="F4" s="26">
        <f t="shared" si="2"/>
        <v>1.2384621767458912E-4</v>
      </c>
      <c r="G4" s="36">
        <f t="shared" si="0"/>
        <v>1</v>
      </c>
      <c r="H4" s="33">
        <f t="shared" si="1"/>
        <v>1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2"/>
  <sheetViews>
    <sheetView workbookViewId="0">
      <selection activeCell="H21" sqref="H21"/>
    </sheetView>
  </sheetViews>
  <sheetFormatPr defaultColWidth="7.140625" defaultRowHeight="15" x14ac:dyDescent="0.25"/>
  <cols>
    <col min="1" max="1" width="5" style="8" bestFit="1" customWidth="1"/>
    <col min="2" max="2" width="6.5703125" style="9" bestFit="1" customWidth="1"/>
    <col min="3" max="3" width="17.85546875" style="8" bestFit="1" customWidth="1"/>
  </cols>
  <sheetData>
    <row r="1" spans="1:4" x14ac:dyDescent="0.25">
      <c r="A1" s="44" t="s">
        <v>5</v>
      </c>
      <c r="B1" s="45" t="s">
        <v>6</v>
      </c>
      <c r="C1" s="46" t="s">
        <v>7</v>
      </c>
      <c r="D1" s="8"/>
    </row>
    <row r="2" spans="1:4" x14ac:dyDescent="0.25">
      <c r="A2" s="44">
        <v>0</v>
      </c>
      <c r="B2" s="45" t="s">
        <v>849</v>
      </c>
      <c r="C2" s="46" t="s">
        <v>850</v>
      </c>
      <c r="D2" s="8"/>
    </row>
    <row r="3" spans="1:4" x14ac:dyDescent="0.25">
      <c r="A3" s="47">
        <v>1</v>
      </c>
      <c r="B3" s="48" t="s">
        <v>851</v>
      </c>
      <c r="C3" s="49" t="s">
        <v>852</v>
      </c>
      <c r="D3" s="8"/>
    </row>
    <row r="4" spans="1:4" x14ac:dyDescent="0.25">
      <c r="A4" s="47">
        <v>2</v>
      </c>
      <c r="B4" s="48" t="s">
        <v>3</v>
      </c>
      <c r="C4" s="49" t="s">
        <v>3</v>
      </c>
      <c r="D4" s="8"/>
    </row>
    <row r="5" spans="1:4" x14ac:dyDescent="0.25">
      <c r="A5" s="47">
        <v>3</v>
      </c>
      <c r="B5" s="48" t="s">
        <v>853</v>
      </c>
      <c r="C5" s="49" t="s">
        <v>854</v>
      </c>
      <c r="D5" s="8"/>
    </row>
    <row r="6" spans="1:4" x14ac:dyDescent="0.25">
      <c r="A6" s="47">
        <v>4</v>
      </c>
      <c r="B6" s="48" t="s">
        <v>140</v>
      </c>
      <c r="C6" s="49" t="s">
        <v>855</v>
      </c>
      <c r="D6" s="8"/>
    </row>
    <row r="7" spans="1:4" x14ac:dyDescent="0.25">
      <c r="A7" s="47">
        <v>5</v>
      </c>
      <c r="B7" s="48" t="s">
        <v>856</v>
      </c>
      <c r="C7" s="49" t="s">
        <v>857</v>
      </c>
      <c r="D7" s="8"/>
    </row>
    <row r="8" spans="1:4" x14ac:dyDescent="0.25">
      <c r="A8" s="47">
        <v>6</v>
      </c>
      <c r="B8" s="48" t="s">
        <v>140</v>
      </c>
      <c r="C8" s="49" t="s">
        <v>3</v>
      </c>
      <c r="D8" s="8"/>
    </row>
    <row r="9" spans="1:4" x14ac:dyDescent="0.25">
      <c r="A9" s="47">
        <v>7</v>
      </c>
      <c r="B9" s="48" t="s">
        <v>858</v>
      </c>
      <c r="C9" s="49" t="s">
        <v>859</v>
      </c>
      <c r="D9" s="8"/>
    </row>
    <row r="10" spans="1:4" x14ac:dyDescent="0.25">
      <c r="A10" s="47">
        <v>8</v>
      </c>
      <c r="B10" s="48" t="s">
        <v>860</v>
      </c>
      <c r="C10" s="49" t="s">
        <v>861</v>
      </c>
      <c r="D10" s="8"/>
    </row>
    <row r="11" spans="1:4" x14ac:dyDescent="0.25">
      <c r="A11" s="47">
        <v>9</v>
      </c>
      <c r="B11" s="48" t="s">
        <v>4</v>
      </c>
      <c r="C11" s="49" t="s">
        <v>862</v>
      </c>
      <c r="D11" s="8"/>
    </row>
    <row r="12" spans="1:4" x14ac:dyDescent="0.25">
      <c r="A12" s="47">
        <v>10</v>
      </c>
      <c r="B12" s="48" t="s">
        <v>3</v>
      </c>
      <c r="C12" s="49" t="s">
        <v>3</v>
      </c>
      <c r="D12" s="8"/>
    </row>
    <row r="13" spans="1:4" x14ac:dyDescent="0.25">
      <c r="A13" s="47">
        <v>11</v>
      </c>
      <c r="B13" s="48" t="s">
        <v>863</v>
      </c>
      <c r="C13" s="49" t="s">
        <v>864</v>
      </c>
      <c r="D13" s="8"/>
    </row>
    <row r="14" spans="1:4" x14ac:dyDescent="0.25">
      <c r="A14" s="47">
        <v>12</v>
      </c>
      <c r="B14" s="48" t="s">
        <v>865</v>
      </c>
      <c r="C14" s="49" t="s">
        <v>866</v>
      </c>
      <c r="D14" s="8"/>
    </row>
    <row r="15" spans="1:4" x14ac:dyDescent="0.25">
      <c r="A15" s="47">
        <v>13</v>
      </c>
      <c r="B15" s="48" t="s">
        <v>3</v>
      </c>
      <c r="C15" s="49" t="s">
        <v>3</v>
      </c>
      <c r="D15" s="8"/>
    </row>
    <row r="16" spans="1:4" x14ac:dyDescent="0.25">
      <c r="A16" s="47">
        <v>14</v>
      </c>
      <c r="B16" s="48" t="s">
        <v>867</v>
      </c>
      <c r="C16" s="49" t="s">
        <v>868</v>
      </c>
      <c r="D16" s="8"/>
    </row>
    <row r="17" spans="1:4" x14ac:dyDescent="0.25">
      <c r="A17" s="47">
        <v>15</v>
      </c>
      <c r="B17" s="48" t="s">
        <v>3</v>
      </c>
      <c r="C17" s="49" t="s">
        <v>3</v>
      </c>
      <c r="D17" s="8"/>
    </row>
    <row r="18" spans="1:4" x14ac:dyDescent="0.25">
      <c r="A18" s="47">
        <v>16</v>
      </c>
      <c r="B18" s="48" t="s">
        <v>187</v>
      </c>
      <c r="C18" s="49" t="s">
        <v>869</v>
      </c>
      <c r="D18" s="8"/>
    </row>
    <row r="19" spans="1:4" x14ac:dyDescent="0.25">
      <c r="A19" s="47">
        <v>17</v>
      </c>
      <c r="B19" s="48" t="s">
        <v>3</v>
      </c>
      <c r="C19" s="49" t="s">
        <v>3</v>
      </c>
      <c r="D19" s="8"/>
    </row>
    <row r="20" spans="1:4" x14ac:dyDescent="0.25">
      <c r="A20" s="47">
        <v>18</v>
      </c>
      <c r="B20" s="48" t="s">
        <v>3</v>
      </c>
      <c r="C20" s="49" t="s">
        <v>3</v>
      </c>
      <c r="D20" s="8"/>
    </row>
    <row r="21" spans="1:4" x14ac:dyDescent="0.25">
      <c r="A21" s="47">
        <v>19</v>
      </c>
      <c r="B21" s="48" t="s">
        <v>4</v>
      </c>
      <c r="C21" s="49" t="s">
        <v>870</v>
      </c>
      <c r="D21" s="8"/>
    </row>
    <row r="22" spans="1:4" x14ac:dyDescent="0.25">
      <c r="A22" s="47">
        <v>20</v>
      </c>
      <c r="B22" s="48" t="s">
        <v>871</v>
      </c>
      <c r="C22" s="49" t="s">
        <v>872</v>
      </c>
      <c r="D22" s="8"/>
    </row>
    <row r="23" spans="1:4" x14ac:dyDescent="0.25">
      <c r="A23" s="47">
        <v>21</v>
      </c>
      <c r="B23" s="48" t="s">
        <v>844</v>
      </c>
      <c r="C23" s="49" t="s">
        <v>873</v>
      </c>
      <c r="D23" s="8"/>
    </row>
    <row r="24" spans="1:4" x14ac:dyDescent="0.25">
      <c r="A24" s="47">
        <v>22</v>
      </c>
      <c r="B24" s="48" t="s">
        <v>874</v>
      </c>
      <c r="C24" s="49" t="s">
        <v>875</v>
      </c>
      <c r="D24" s="8"/>
    </row>
    <row r="25" spans="1:4" x14ac:dyDescent="0.25">
      <c r="A25" s="47">
        <v>23</v>
      </c>
      <c r="B25" s="48" t="s">
        <v>876</v>
      </c>
      <c r="C25" s="49" t="s">
        <v>877</v>
      </c>
      <c r="D25" s="8"/>
    </row>
    <row r="26" spans="1:4" x14ac:dyDescent="0.25">
      <c r="A26" s="47">
        <v>24</v>
      </c>
      <c r="B26" s="48" t="s">
        <v>878</v>
      </c>
      <c r="C26" s="49" t="s">
        <v>879</v>
      </c>
      <c r="D26" s="8"/>
    </row>
    <row r="27" spans="1:4" x14ac:dyDescent="0.25">
      <c r="A27" s="47">
        <v>25</v>
      </c>
      <c r="B27" s="48" t="s">
        <v>845</v>
      </c>
      <c r="C27" s="49" t="s">
        <v>880</v>
      </c>
      <c r="D27" s="8"/>
    </row>
    <row r="28" spans="1:4" x14ac:dyDescent="0.25">
      <c r="A28" s="47">
        <v>26</v>
      </c>
      <c r="B28" s="48" t="s">
        <v>843</v>
      </c>
      <c r="C28" s="49" t="s">
        <v>881</v>
      </c>
      <c r="D28" s="8"/>
    </row>
    <row r="29" spans="1:4" x14ac:dyDescent="0.25">
      <c r="A29" s="47">
        <v>27</v>
      </c>
      <c r="B29" s="48" t="s">
        <v>846</v>
      </c>
      <c r="C29" s="49" t="s">
        <v>882</v>
      </c>
      <c r="D29" s="8"/>
    </row>
    <row r="30" spans="1:4" x14ac:dyDescent="0.25">
      <c r="A30" s="47">
        <v>28</v>
      </c>
      <c r="B30" s="48" t="s">
        <v>883</v>
      </c>
      <c r="C30" s="49" t="s">
        <v>884</v>
      </c>
      <c r="D30" s="8"/>
    </row>
    <row r="31" spans="1:4" x14ac:dyDescent="0.25">
      <c r="A31" s="47">
        <v>29</v>
      </c>
      <c r="B31" s="48" t="s">
        <v>847</v>
      </c>
      <c r="C31" s="49" t="s">
        <v>885</v>
      </c>
      <c r="D31" s="8"/>
    </row>
    <row r="32" spans="1:4" x14ac:dyDescent="0.25">
      <c r="A32" s="50">
        <v>30</v>
      </c>
      <c r="B32" s="51" t="s">
        <v>848</v>
      </c>
      <c r="C32" s="52" t="s">
        <v>886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2"/>
  <sheetViews>
    <sheetView workbookViewId="0">
      <selection activeCell="C35" sqref="C35"/>
    </sheetView>
  </sheetViews>
  <sheetFormatPr defaultRowHeight="15" x14ac:dyDescent="0.25"/>
  <cols>
    <col min="1" max="1" width="5" style="8" bestFit="1" customWidth="1"/>
    <col min="2" max="2" width="6.5703125" style="8" bestFit="1" customWidth="1"/>
    <col min="3" max="3" width="18.85546875" style="8" bestFit="1" customWidth="1"/>
  </cols>
  <sheetData>
    <row r="1" spans="1:3" x14ac:dyDescent="0.25">
      <c r="A1" s="39" t="s">
        <v>5</v>
      </c>
      <c r="B1" s="53" t="s">
        <v>6</v>
      </c>
      <c r="C1" s="54" t="s">
        <v>7</v>
      </c>
    </row>
    <row r="2" spans="1:3" x14ac:dyDescent="0.25">
      <c r="A2" s="39">
        <v>0</v>
      </c>
      <c r="B2" s="53" t="s">
        <v>849</v>
      </c>
      <c r="C2" s="54" t="s">
        <v>887</v>
      </c>
    </row>
    <row r="3" spans="1:3" x14ac:dyDescent="0.25">
      <c r="A3" s="55">
        <v>1</v>
      </c>
      <c r="B3" s="56" t="s">
        <v>851</v>
      </c>
      <c r="C3" s="57" t="s">
        <v>888</v>
      </c>
    </row>
    <row r="4" spans="1:3" x14ac:dyDescent="0.25">
      <c r="A4" s="55">
        <v>2</v>
      </c>
      <c r="B4" s="56" t="s">
        <v>3</v>
      </c>
      <c r="C4" s="57" t="s">
        <v>3</v>
      </c>
    </row>
    <row r="5" spans="1:3" x14ac:dyDescent="0.25">
      <c r="A5" s="55">
        <v>3</v>
      </c>
      <c r="B5" s="56" t="s">
        <v>853</v>
      </c>
      <c r="C5" s="57" t="s">
        <v>889</v>
      </c>
    </row>
    <row r="6" spans="1:3" x14ac:dyDescent="0.25">
      <c r="A6" s="55">
        <v>4</v>
      </c>
      <c r="B6" s="56" t="s">
        <v>140</v>
      </c>
      <c r="C6" s="57" t="s">
        <v>890</v>
      </c>
    </row>
    <row r="7" spans="1:3" x14ac:dyDescent="0.25">
      <c r="A7" s="55">
        <v>5</v>
      </c>
      <c r="B7" s="56" t="s">
        <v>856</v>
      </c>
      <c r="C7" s="57" t="s">
        <v>891</v>
      </c>
    </row>
    <row r="8" spans="1:3" x14ac:dyDescent="0.25">
      <c r="A8" s="55">
        <v>6</v>
      </c>
      <c r="B8" s="56" t="s">
        <v>140</v>
      </c>
      <c r="C8" s="57" t="s">
        <v>892</v>
      </c>
    </row>
    <row r="9" spans="1:3" x14ac:dyDescent="0.25">
      <c r="A9" s="55">
        <v>7</v>
      </c>
      <c r="B9" s="56" t="s">
        <v>858</v>
      </c>
      <c r="C9" s="57" t="s">
        <v>893</v>
      </c>
    </row>
    <row r="10" spans="1:3" x14ac:dyDescent="0.25">
      <c r="A10" s="55">
        <v>8</v>
      </c>
      <c r="B10" s="56" t="s">
        <v>860</v>
      </c>
      <c r="C10" s="57" t="s">
        <v>894</v>
      </c>
    </row>
    <row r="11" spans="1:3" x14ac:dyDescent="0.25">
      <c r="A11" s="55">
        <v>9</v>
      </c>
      <c r="B11" s="56" t="s">
        <v>4</v>
      </c>
      <c r="C11" s="57" t="s">
        <v>895</v>
      </c>
    </row>
    <row r="12" spans="1:3" x14ac:dyDescent="0.25">
      <c r="A12" s="55">
        <v>10</v>
      </c>
      <c r="B12" s="56" t="s">
        <v>3</v>
      </c>
      <c r="C12" s="57" t="s">
        <v>3</v>
      </c>
    </row>
    <row r="13" spans="1:3" x14ac:dyDescent="0.25">
      <c r="A13" s="55">
        <v>11</v>
      </c>
      <c r="B13" s="56" t="s">
        <v>863</v>
      </c>
      <c r="C13" s="57" t="s">
        <v>896</v>
      </c>
    </row>
    <row r="14" spans="1:3" x14ac:dyDescent="0.25">
      <c r="A14" s="55">
        <v>12</v>
      </c>
      <c r="B14" s="56" t="s">
        <v>865</v>
      </c>
      <c r="C14" s="57" t="s">
        <v>897</v>
      </c>
    </row>
    <row r="15" spans="1:3" x14ac:dyDescent="0.25">
      <c r="A15" s="55">
        <v>13</v>
      </c>
      <c r="B15" s="56" t="s">
        <v>3</v>
      </c>
      <c r="C15" s="57" t="s">
        <v>3</v>
      </c>
    </row>
    <row r="16" spans="1:3" x14ac:dyDescent="0.25">
      <c r="A16" s="55">
        <v>14</v>
      </c>
      <c r="B16" s="56" t="s">
        <v>867</v>
      </c>
      <c r="C16" s="57" t="s">
        <v>898</v>
      </c>
    </row>
    <row r="17" spans="1:3" x14ac:dyDescent="0.25">
      <c r="A17" s="55">
        <v>15</v>
      </c>
      <c r="B17" s="56" t="s">
        <v>3</v>
      </c>
      <c r="C17" s="57" t="s">
        <v>3</v>
      </c>
    </row>
    <row r="18" spans="1:3" x14ac:dyDescent="0.25">
      <c r="A18" s="55">
        <v>16</v>
      </c>
      <c r="B18" s="56" t="s">
        <v>187</v>
      </c>
      <c r="C18" s="57" t="s">
        <v>899</v>
      </c>
    </row>
    <row r="19" spans="1:3" x14ac:dyDescent="0.25">
      <c r="A19" s="55">
        <v>17</v>
      </c>
      <c r="B19" s="56" t="s">
        <v>3</v>
      </c>
      <c r="C19" s="57" t="s">
        <v>3</v>
      </c>
    </row>
    <row r="20" spans="1:3" x14ac:dyDescent="0.25">
      <c r="A20" s="55">
        <v>18</v>
      </c>
      <c r="B20" s="56" t="s">
        <v>3</v>
      </c>
      <c r="C20" s="57" t="s">
        <v>3</v>
      </c>
    </row>
    <row r="21" spans="1:3" x14ac:dyDescent="0.25">
      <c r="A21" s="55">
        <v>19</v>
      </c>
      <c r="B21" s="56" t="s">
        <v>4</v>
      </c>
      <c r="C21" s="57" t="s">
        <v>900</v>
      </c>
    </row>
    <row r="22" spans="1:3" x14ac:dyDescent="0.25">
      <c r="A22" s="55">
        <v>20</v>
      </c>
      <c r="B22" s="56" t="s">
        <v>871</v>
      </c>
      <c r="C22" s="57" t="s">
        <v>901</v>
      </c>
    </row>
    <row r="23" spans="1:3" x14ac:dyDescent="0.25">
      <c r="A23" s="55">
        <v>21</v>
      </c>
      <c r="B23" s="56" t="s">
        <v>844</v>
      </c>
      <c r="C23" s="57" t="s">
        <v>902</v>
      </c>
    </row>
    <row r="24" spans="1:3" x14ac:dyDescent="0.25">
      <c r="A24" s="55">
        <v>22</v>
      </c>
      <c r="B24" s="56" t="s">
        <v>874</v>
      </c>
      <c r="C24" s="57" t="s">
        <v>903</v>
      </c>
    </row>
    <row r="25" spans="1:3" x14ac:dyDescent="0.25">
      <c r="A25" s="55">
        <v>23</v>
      </c>
      <c r="B25" s="56" t="s">
        <v>876</v>
      </c>
      <c r="C25" s="57" t="s">
        <v>904</v>
      </c>
    </row>
    <row r="26" spans="1:3" x14ac:dyDescent="0.25">
      <c r="A26" s="55">
        <v>24</v>
      </c>
      <c r="B26" s="56" t="s">
        <v>878</v>
      </c>
      <c r="C26" s="57" t="s">
        <v>905</v>
      </c>
    </row>
    <row r="27" spans="1:3" x14ac:dyDescent="0.25">
      <c r="A27" s="55">
        <v>25</v>
      </c>
      <c r="B27" s="56" t="s">
        <v>845</v>
      </c>
      <c r="C27" s="57" t="s">
        <v>906</v>
      </c>
    </row>
    <row r="28" spans="1:3" x14ac:dyDescent="0.25">
      <c r="A28" s="55">
        <v>26</v>
      </c>
      <c r="B28" s="56" t="s">
        <v>843</v>
      </c>
      <c r="C28" s="57" t="s">
        <v>907</v>
      </c>
    </row>
    <row r="29" spans="1:3" x14ac:dyDescent="0.25">
      <c r="A29" s="55">
        <v>27</v>
      </c>
      <c r="B29" s="56" t="s">
        <v>846</v>
      </c>
      <c r="C29" s="57" t="s">
        <v>908</v>
      </c>
    </row>
    <row r="30" spans="1:3" x14ac:dyDescent="0.25">
      <c r="A30" s="55">
        <v>28</v>
      </c>
      <c r="B30" s="56" t="s">
        <v>883</v>
      </c>
      <c r="C30" s="57" t="s">
        <v>909</v>
      </c>
    </row>
    <row r="31" spans="1:3" x14ac:dyDescent="0.25">
      <c r="A31" s="55">
        <v>29</v>
      </c>
      <c r="B31" s="56" t="s">
        <v>847</v>
      </c>
      <c r="C31" s="57" t="s">
        <v>910</v>
      </c>
    </row>
    <row r="32" spans="1:3" x14ac:dyDescent="0.25">
      <c r="A32" s="58">
        <v>30</v>
      </c>
      <c r="B32" s="59" t="s">
        <v>848</v>
      </c>
      <c r="C32" s="60" t="s">
        <v>911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3"/>
  <sheetViews>
    <sheetView workbookViewId="0">
      <selection activeCell="E38" sqref="E38"/>
    </sheetView>
  </sheetViews>
  <sheetFormatPr defaultRowHeight="15" x14ac:dyDescent="0.25"/>
  <cols>
    <col min="1" max="1" width="3.7109375" style="7" customWidth="1"/>
    <col min="2" max="2" width="16.7109375" style="7" bestFit="1" customWidth="1"/>
    <col min="3" max="3" width="5.28515625" style="7" bestFit="1" customWidth="1"/>
    <col min="4" max="4" width="5" style="7" bestFit="1" customWidth="1"/>
    <col min="5" max="5" width="10.85546875" style="101" bestFit="1" customWidth="1"/>
    <col min="6" max="8" width="6.5703125" style="2" bestFit="1" customWidth="1"/>
    <col min="9" max="9" width="13.7109375" style="2" bestFit="1" customWidth="1"/>
    <col min="10" max="12" width="9" style="2" bestFit="1" customWidth="1"/>
    <col min="13" max="13" width="14" style="2" bestFit="1" customWidth="1"/>
    <col min="14" max="16" width="10.85546875" style="2" bestFit="1" customWidth="1"/>
    <col min="17" max="17" width="6.7109375" style="2" bestFit="1" customWidth="1"/>
    <col min="18" max="18" width="3.5703125" style="2" customWidth="1"/>
    <col min="19" max="19" width="14.7109375" style="2" bestFit="1" customWidth="1"/>
    <col min="20" max="20" width="8.5703125" style="7" bestFit="1" customWidth="1"/>
    <col min="21" max="21" width="14" style="2" bestFit="1" customWidth="1"/>
    <col min="22" max="22" width="7.5703125" style="7" bestFit="1" customWidth="1"/>
    <col min="23" max="23" width="13.42578125" style="2" bestFit="1" customWidth="1"/>
    <col min="24" max="24" width="3.85546875" style="2" customWidth="1"/>
    <col min="25" max="25" width="7" style="12" bestFit="1" customWidth="1"/>
    <col min="26" max="26" width="7" style="12" customWidth="1"/>
    <col min="27" max="27" width="8.7109375" style="13" customWidth="1"/>
    <col min="28" max="28" width="6.7109375" style="11" bestFit="1" customWidth="1"/>
    <col min="29" max="16384" width="9.140625" style="2"/>
  </cols>
  <sheetData>
    <row r="1" spans="1:28" s="5" customFormat="1" x14ac:dyDescent="0.25">
      <c r="A1" s="188" t="s">
        <v>35</v>
      </c>
      <c r="B1" s="188" t="s">
        <v>36</v>
      </c>
      <c r="C1" s="188" t="s">
        <v>782</v>
      </c>
      <c r="D1" s="188"/>
      <c r="E1" s="188"/>
      <c r="F1" s="188" t="s">
        <v>773</v>
      </c>
      <c r="G1" s="188"/>
      <c r="H1" s="188"/>
      <c r="I1" s="188"/>
      <c r="J1" s="188" t="s">
        <v>774</v>
      </c>
      <c r="K1" s="188"/>
      <c r="L1" s="188"/>
      <c r="M1" s="188"/>
      <c r="N1" s="188" t="s">
        <v>112</v>
      </c>
      <c r="O1" s="188"/>
      <c r="P1" s="188"/>
      <c r="Q1" s="188"/>
      <c r="S1" s="190" t="s">
        <v>784</v>
      </c>
      <c r="T1" s="191"/>
      <c r="U1" s="191"/>
      <c r="V1" s="191"/>
      <c r="W1" s="191"/>
      <c r="Y1" s="189" t="s">
        <v>75</v>
      </c>
      <c r="Z1" s="189"/>
      <c r="AA1" s="189"/>
      <c r="AB1" s="189"/>
    </row>
    <row r="2" spans="1:28" s="5" customFormat="1" x14ac:dyDescent="0.25">
      <c r="A2" s="188"/>
      <c r="B2" s="188"/>
      <c r="C2" s="66" t="s">
        <v>781</v>
      </c>
      <c r="D2" s="66" t="s">
        <v>783</v>
      </c>
      <c r="E2" s="1" t="s">
        <v>775</v>
      </c>
      <c r="F2" s="66" t="s">
        <v>109</v>
      </c>
      <c r="G2" s="66" t="s">
        <v>110</v>
      </c>
      <c r="H2" s="66" t="s">
        <v>111</v>
      </c>
      <c r="I2" s="66" t="s">
        <v>186</v>
      </c>
      <c r="J2" s="66" t="s">
        <v>109</v>
      </c>
      <c r="K2" s="66" t="s">
        <v>110</v>
      </c>
      <c r="L2" s="66" t="s">
        <v>111</v>
      </c>
      <c r="M2" s="66" t="s">
        <v>186</v>
      </c>
      <c r="N2" s="66" t="s">
        <v>109</v>
      </c>
      <c r="O2" s="66" t="s">
        <v>110</v>
      </c>
      <c r="P2" s="66" t="s">
        <v>113</v>
      </c>
      <c r="Q2" s="66" t="s">
        <v>114</v>
      </c>
      <c r="S2" s="66" t="s">
        <v>5</v>
      </c>
      <c r="T2" s="66" t="s">
        <v>781</v>
      </c>
      <c r="U2" s="66" t="s">
        <v>186</v>
      </c>
      <c r="V2" s="66" t="s">
        <v>783</v>
      </c>
      <c r="W2" s="66" t="s">
        <v>186</v>
      </c>
      <c r="Y2" s="64" t="s">
        <v>81</v>
      </c>
      <c r="Z2" s="64" t="s">
        <v>76</v>
      </c>
      <c r="AA2" s="64" t="s">
        <v>44</v>
      </c>
      <c r="AB2" s="65" t="s">
        <v>45</v>
      </c>
    </row>
    <row r="3" spans="1:28" x14ac:dyDescent="0.25">
      <c r="A3" s="18">
        <v>0</v>
      </c>
      <c r="B3" s="19" t="s">
        <v>8</v>
      </c>
      <c r="C3" s="6" t="s">
        <v>37</v>
      </c>
      <c r="D3" s="6" t="s">
        <v>107</v>
      </c>
      <c r="E3" s="20">
        <v>1000000</v>
      </c>
      <c r="F3" s="23">
        <f>VALUE(EU!B2)</f>
        <v>1.0806</v>
      </c>
      <c r="G3" s="23">
        <f>VALUE(USA!B2)</f>
        <v>1.0806</v>
      </c>
      <c r="H3" s="23">
        <f>MIN(F3:G3)</f>
        <v>1.0806</v>
      </c>
      <c r="I3" s="3" t="str">
        <f>CONCATENATE("BTC/",C3,"/Day")</f>
        <v>BTC/TH/Day</v>
      </c>
      <c r="J3" s="4">
        <f>F3*Prices!$J$2</f>
        <v>8725.3371179999995</v>
      </c>
      <c r="K3" s="4">
        <f>G3*Prices!$J$2</f>
        <v>8725.3371179999995</v>
      </c>
      <c r="L3" s="4">
        <f>H3*Prices!$J$2</f>
        <v>8725.3371179999995</v>
      </c>
      <c r="M3" s="3" t="str">
        <f>CONCATENATE("USD/",C3,"/Day")</f>
        <v>USD/TH/Day</v>
      </c>
      <c r="N3" s="20">
        <f>VALUE(EU!C2)</f>
        <v>10510.123419330001</v>
      </c>
      <c r="O3" s="20">
        <f>VALUE(USA!C2)</f>
        <v>9833.1020625000001</v>
      </c>
      <c r="P3" s="20">
        <f>N3+O3</f>
        <v>20343.225481829999</v>
      </c>
      <c r="Q3" s="3" t="s">
        <v>115</v>
      </c>
      <c r="S3" s="3" t="str">
        <f>B3</f>
        <v>Scrypt</v>
      </c>
      <c r="T3" s="102">
        <f>L3</f>
        <v>8725.3371179999995</v>
      </c>
      <c r="U3" s="3" t="str">
        <f>M3</f>
        <v>USD/TH/Day</v>
      </c>
      <c r="V3" s="103">
        <f>T3/E3</f>
        <v>8.7253371180000001E-3</v>
      </c>
      <c r="W3" s="3" t="str">
        <f>CONCATENATE("USD/",D3,"/Day")</f>
        <v>USD/MH/Day</v>
      </c>
      <c r="Y3" s="14" t="s">
        <v>104</v>
      </c>
      <c r="Z3" s="14" t="s">
        <v>78</v>
      </c>
      <c r="AA3" s="15" t="s">
        <v>77</v>
      </c>
      <c r="AB3" s="10">
        <v>24</v>
      </c>
    </row>
    <row r="4" spans="1:28" x14ac:dyDescent="0.25">
      <c r="A4" s="18">
        <v>1</v>
      </c>
      <c r="B4" s="19" t="s">
        <v>9</v>
      </c>
      <c r="C4" s="6" t="s">
        <v>38</v>
      </c>
      <c r="D4" s="6" t="s">
        <v>37</v>
      </c>
      <c r="E4" s="20">
        <v>1000</v>
      </c>
      <c r="F4" s="23">
        <f>VALUE(EU!B3)</f>
        <v>6.4600000000000005E-2</v>
      </c>
      <c r="G4" s="23">
        <f>VALUE(USA!B3)</f>
        <v>6.4600000000000005E-2</v>
      </c>
      <c r="H4" s="23">
        <f t="shared" ref="H4:H32" si="0">MIN(F4:G4)</f>
        <v>6.4600000000000005E-2</v>
      </c>
      <c r="I4" s="3" t="str">
        <f t="shared" ref="I4:I33" si="1">CONCATENATE("BTC/",C4,"/Day")</f>
        <v>BTC/PH/Day</v>
      </c>
      <c r="J4" s="4">
        <f>F4*Prices!$J$2</f>
        <v>521.61463800000001</v>
      </c>
      <c r="K4" s="4">
        <f>G4*Prices!$J$2</f>
        <v>521.61463800000001</v>
      </c>
      <c r="L4" s="4">
        <f>H4*Prices!$J$2</f>
        <v>521.61463800000001</v>
      </c>
      <c r="M4" s="3" t="str">
        <f t="shared" ref="M4:M33" si="2">CONCATENATE("USD/",C4,"/Day")</f>
        <v>USD/PH/Day</v>
      </c>
      <c r="N4" s="20">
        <f>VALUE(EU!C3)</f>
        <v>273141315.44590199</v>
      </c>
      <c r="O4" s="20">
        <f>VALUE(USA!C3)</f>
        <v>202322057.39702201</v>
      </c>
      <c r="P4" s="20">
        <f t="shared" ref="P4:P33" si="3">N4+O4</f>
        <v>475463372.842924</v>
      </c>
      <c r="Q4" s="3" t="s">
        <v>115</v>
      </c>
      <c r="S4" s="3" t="str">
        <f t="shared" ref="S4:S33" si="4">B4</f>
        <v>SHA256</v>
      </c>
      <c r="T4" s="102">
        <f t="shared" ref="T4:T33" si="5">L4</f>
        <v>521.61463800000001</v>
      </c>
      <c r="U4" s="3" t="str">
        <f t="shared" ref="U4:U33" si="6">M4</f>
        <v>USD/PH/Day</v>
      </c>
      <c r="V4" s="103">
        <f t="shared" ref="V4:V33" si="7">T4/E4</f>
        <v>0.52161463799999996</v>
      </c>
      <c r="W4" s="3" t="str">
        <f t="shared" ref="W4:W33" si="8">CONCATENATE("USD/",D4,"/Day")</f>
        <v>USD/TH/Day</v>
      </c>
      <c r="Y4" s="14" t="s">
        <v>103</v>
      </c>
      <c r="Z4" s="14" t="s">
        <v>79</v>
      </c>
      <c r="AA4" s="15" t="s">
        <v>80</v>
      </c>
      <c r="AB4" s="10">
        <v>21</v>
      </c>
    </row>
    <row r="5" spans="1:28" x14ac:dyDescent="0.25">
      <c r="A5" s="18">
        <v>2</v>
      </c>
      <c r="B5" s="19" t="s">
        <v>10</v>
      </c>
      <c r="C5" s="6" t="s">
        <v>39</v>
      </c>
      <c r="D5" s="6" t="s">
        <v>107</v>
      </c>
      <c r="E5" s="20">
        <v>1000</v>
      </c>
      <c r="F5" s="23">
        <f>VALUE(EU!B4)</f>
        <v>0</v>
      </c>
      <c r="G5" s="23">
        <f>VALUE(USA!B4)</f>
        <v>0</v>
      </c>
      <c r="H5" s="23">
        <f t="shared" si="0"/>
        <v>0</v>
      </c>
      <c r="I5" s="3" t="str">
        <f t="shared" si="1"/>
        <v>BTC/GH/Day</v>
      </c>
      <c r="J5" s="4">
        <f>F5*Prices!$J$2</f>
        <v>0</v>
      </c>
      <c r="K5" s="4">
        <f>G5*Prices!$J$2</f>
        <v>0</v>
      </c>
      <c r="L5" s="4">
        <f>H5*Prices!$J$2</f>
        <v>0</v>
      </c>
      <c r="M5" s="3" t="str">
        <f t="shared" si="2"/>
        <v>USD/GH/Day</v>
      </c>
      <c r="N5" s="22">
        <f>VALUE(EU!C4)</f>
        <v>0</v>
      </c>
      <c r="O5" s="22">
        <f>VALUE(USA!C4)</f>
        <v>0</v>
      </c>
      <c r="P5" s="22">
        <f t="shared" si="3"/>
        <v>0</v>
      </c>
      <c r="Q5" s="3" t="s">
        <v>115</v>
      </c>
      <c r="S5" s="3" t="str">
        <f t="shared" si="4"/>
        <v>ScryptNf</v>
      </c>
      <c r="T5" s="102">
        <f t="shared" si="5"/>
        <v>0</v>
      </c>
      <c r="U5" s="3" t="str">
        <f t="shared" si="6"/>
        <v>USD/GH/Day</v>
      </c>
      <c r="V5" s="103">
        <f t="shared" si="7"/>
        <v>0</v>
      </c>
      <c r="W5" s="3" t="str">
        <f t="shared" si="8"/>
        <v>USD/MH/Day</v>
      </c>
      <c r="Y5" s="14" t="s">
        <v>46</v>
      </c>
      <c r="Z5" s="14" t="s">
        <v>101</v>
      </c>
      <c r="AA5" s="15" t="s">
        <v>47</v>
      </c>
      <c r="AB5" s="10">
        <v>18</v>
      </c>
    </row>
    <row r="6" spans="1:28" x14ac:dyDescent="0.25">
      <c r="A6" s="18">
        <v>3</v>
      </c>
      <c r="B6" s="19" t="s">
        <v>11</v>
      </c>
      <c r="C6" s="6" t="s">
        <v>37</v>
      </c>
      <c r="D6" s="6" t="s">
        <v>107</v>
      </c>
      <c r="E6" s="20">
        <v>1000000</v>
      </c>
      <c r="F6" s="23">
        <f>VALUE(EU!B5)</f>
        <v>1.7999999999999999E-2</v>
      </c>
      <c r="G6" s="23">
        <f>VALUE(USA!B5)</f>
        <v>1.7999999999999999E-2</v>
      </c>
      <c r="H6" s="23">
        <f t="shared" si="0"/>
        <v>1.7999999999999999E-2</v>
      </c>
      <c r="I6" s="3" t="str">
        <f t="shared" si="1"/>
        <v>BTC/TH/Day</v>
      </c>
      <c r="J6" s="4">
        <f>F6*Prices!$J$2</f>
        <v>145.34153999999998</v>
      </c>
      <c r="K6" s="4">
        <f>G6*Prices!$J$2</f>
        <v>145.34153999999998</v>
      </c>
      <c r="L6" s="4">
        <f>H6*Prices!$J$2</f>
        <v>145.34153999999998</v>
      </c>
      <c r="M6" s="3" t="str">
        <f t="shared" si="2"/>
        <v>USD/TH/Day</v>
      </c>
      <c r="N6" s="20">
        <f>VALUE(EU!C5)</f>
        <v>256061.9474185</v>
      </c>
      <c r="O6" s="20">
        <f>VALUE(USA!C5)</f>
        <v>176294.58582062001</v>
      </c>
      <c r="P6" s="20">
        <f t="shared" si="3"/>
        <v>432356.53323912004</v>
      </c>
      <c r="Q6" s="3" t="s">
        <v>115</v>
      </c>
      <c r="S6" s="3" t="str">
        <f t="shared" si="4"/>
        <v>X11</v>
      </c>
      <c r="T6" s="102">
        <f t="shared" si="5"/>
        <v>145.34153999999998</v>
      </c>
      <c r="U6" s="3" t="str">
        <f t="shared" si="6"/>
        <v>USD/TH/Day</v>
      </c>
      <c r="V6" s="103">
        <f t="shared" si="7"/>
        <v>1.4534153999999999E-4</v>
      </c>
      <c r="W6" s="3" t="str">
        <f t="shared" si="8"/>
        <v>USD/MH/Day</v>
      </c>
      <c r="Y6" s="14" t="s">
        <v>48</v>
      </c>
      <c r="Z6" s="14" t="s">
        <v>100</v>
      </c>
      <c r="AA6" s="15" t="s">
        <v>43</v>
      </c>
      <c r="AB6" s="10">
        <v>15</v>
      </c>
    </row>
    <row r="7" spans="1:28" x14ac:dyDescent="0.25">
      <c r="A7" s="18">
        <v>4</v>
      </c>
      <c r="B7" s="19" t="s">
        <v>12</v>
      </c>
      <c r="C7" s="6" t="s">
        <v>39</v>
      </c>
      <c r="D7" s="6" t="s">
        <v>107</v>
      </c>
      <c r="E7" s="20">
        <v>1000</v>
      </c>
      <c r="F7" s="23">
        <f>VALUE(EU!B6)</f>
        <v>2.9999999999999997E-4</v>
      </c>
      <c r="G7" s="23">
        <f>VALUE(USA!B6)</f>
        <v>2.9999999999999997E-4</v>
      </c>
      <c r="H7" s="23">
        <f t="shared" si="0"/>
        <v>2.9999999999999997E-4</v>
      </c>
      <c r="I7" s="3" t="str">
        <f t="shared" si="1"/>
        <v>BTC/GH/Day</v>
      </c>
      <c r="J7" s="4">
        <f>F7*Prices!$J$2</f>
        <v>2.4223589999999997</v>
      </c>
      <c r="K7" s="4">
        <f>G7*Prices!$J$2</f>
        <v>2.4223589999999997</v>
      </c>
      <c r="L7" s="4">
        <f>H7*Prices!$J$2</f>
        <v>2.4223589999999997</v>
      </c>
      <c r="M7" s="3" t="str">
        <f t="shared" si="2"/>
        <v>USD/GH/Day</v>
      </c>
      <c r="N7" s="20">
        <f>VALUE(EU!C6)</f>
        <v>2177.9459800999998</v>
      </c>
      <c r="O7" s="20">
        <f>VALUE(USA!C6)</f>
        <v>1251.8850335</v>
      </c>
      <c r="P7" s="20">
        <f t="shared" si="3"/>
        <v>3429.8310136</v>
      </c>
      <c r="Q7" s="3" t="s">
        <v>115</v>
      </c>
      <c r="S7" s="3" t="str">
        <f t="shared" si="4"/>
        <v>X13</v>
      </c>
      <c r="T7" s="102">
        <f t="shared" si="5"/>
        <v>2.4223589999999997</v>
      </c>
      <c r="U7" s="3" t="str">
        <f t="shared" si="6"/>
        <v>USD/GH/Day</v>
      </c>
      <c r="V7" s="103">
        <f t="shared" si="7"/>
        <v>2.4223589999999998E-3</v>
      </c>
      <c r="W7" s="3" t="str">
        <f t="shared" si="8"/>
        <v>USD/MH/Day</v>
      </c>
      <c r="Y7" s="14" t="s">
        <v>49</v>
      </c>
      <c r="Z7" s="14" t="s">
        <v>99</v>
      </c>
      <c r="AA7" s="15" t="s">
        <v>42</v>
      </c>
      <c r="AB7" s="10">
        <v>12</v>
      </c>
    </row>
    <row r="8" spans="1:28" x14ac:dyDescent="0.25">
      <c r="A8" s="18">
        <v>5</v>
      </c>
      <c r="B8" s="19" t="s">
        <v>13</v>
      </c>
      <c r="C8" s="6" t="s">
        <v>37</v>
      </c>
      <c r="D8" s="6" t="s">
        <v>39</v>
      </c>
      <c r="E8" s="20">
        <v>1000</v>
      </c>
      <c r="F8" s="23">
        <f>VALUE(EU!B7)</f>
        <v>0.1701</v>
      </c>
      <c r="G8" s="23">
        <f>VALUE(USA!B7)</f>
        <v>0.1701</v>
      </c>
      <c r="H8" s="23">
        <f t="shared" si="0"/>
        <v>0.1701</v>
      </c>
      <c r="I8" s="3" t="str">
        <f t="shared" si="1"/>
        <v>BTC/TH/Day</v>
      </c>
      <c r="J8" s="4">
        <f>F8*Prices!$J$2</f>
        <v>1373.4775529999999</v>
      </c>
      <c r="K8" s="4">
        <f>G8*Prices!$J$2</f>
        <v>1373.4775529999999</v>
      </c>
      <c r="L8" s="4">
        <f>H8*Prices!$J$2</f>
        <v>1373.4775529999999</v>
      </c>
      <c r="M8" s="3" t="str">
        <f t="shared" si="2"/>
        <v>USD/TH/Day</v>
      </c>
      <c r="N8" s="20">
        <f>VALUE(EU!C7)</f>
        <v>1739.18290462</v>
      </c>
      <c r="O8" s="20">
        <f>VALUE(USA!C7)</f>
        <v>2992.6979900800002</v>
      </c>
      <c r="P8" s="20">
        <f t="shared" si="3"/>
        <v>4731.8808946999998</v>
      </c>
      <c r="Q8" s="3" t="s">
        <v>115</v>
      </c>
      <c r="S8" s="3" t="str">
        <f t="shared" si="4"/>
        <v>Keccak</v>
      </c>
      <c r="T8" s="102">
        <f t="shared" si="5"/>
        <v>1373.4775529999999</v>
      </c>
      <c r="U8" s="3" t="str">
        <f t="shared" si="6"/>
        <v>USD/TH/Day</v>
      </c>
      <c r="V8" s="103">
        <f t="shared" si="7"/>
        <v>1.3734775529999999</v>
      </c>
      <c r="W8" s="3" t="str">
        <f t="shared" si="8"/>
        <v>USD/GH/Day</v>
      </c>
      <c r="Y8" s="14" t="s">
        <v>50</v>
      </c>
      <c r="Z8" s="14" t="s">
        <v>98</v>
      </c>
      <c r="AA8" s="15" t="s">
        <v>41</v>
      </c>
      <c r="AB8" s="10">
        <v>9</v>
      </c>
    </row>
    <row r="9" spans="1:28" x14ac:dyDescent="0.25">
      <c r="A9" s="18">
        <v>6</v>
      </c>
      <c r="B9" s="19" t="s">
        <v>14</v>
      </c>
      <c r="C9" s="6" t="s">
        <v>39</v>
      </c>
      <c r="D9" s="6" t="s">
        <v>107</v>
      </c>
      <c r="E9" s="20">
        <v>1000</v>
      </c>
      <c r="F9" s="23">
        <f>VALUE(EU!B8)</f>
        <v>2.9999999999999997E-4</v>
      </c>
      <c r="G9" s="23">
        <f>VALUE(USA!B8)</f>
        <v>2.9999999999999997E-4</v>
      </c>
      <c r="H9" s="23">
        <f t="shared" si="0"/>
        <v>2.9999999999999997E-4</v>
      </c>
      <c r="I9" s="3" t="str">
        <f t="shared" si="1"/>
        <v>BTC/GH/Day</v>
      </c>
      <c r="J9" s="4">
        <f>F9*Prices!$J$2</f>
        <v>2.4223589999999997</v>
      </c>
      <c r="K9" s="4">
        <f>G9*Prices!$J$2</f>
        <v>2.4223589999999997</v>
      </c>
      <c r="L9" s="4">
        <f>H9*Prices!$J$2</f>
        <v>2.4223589999999997</v>
      </c>
      <c r="M9" s="3" t="str">
        <f t="shared" si="2"/>
        <v>USD/GH/Day</v>
      </c>
      <c r="N9" s="21">
        <f>VALUE(EU!C8)</f>
        <v>0</v>
      </c>
      <c r="O9" s="21">
        <f>VALUE(USA!C8)</f>
        <v>3.590033</v>
      </c>
      <c r="P9" s="21">
        <f t="shared" si="3"/>
        <v>3.590033</v>
      </c>
      <c r="Q9" s="3" t="s">
        <v>115</v>
      </c>
      <c r="S9" s="3" t="str">
        <f t="shared" si="4"/>
        <v>X15</v>
      </c>
      <c r="T9" s="102">
        <f t="shared" si="5"/>
        <v>2.4223589999999997</v>
      </c>
      <c r="U9" s="3" t="str">
        <f t="shared" si="6"/>
        <v>USD/GH/Day</v>
      </c>
      <c r="V9" s="103">
        <f t="shared" si="7"/>
        <v>2.4223589999999998E-3</v>
      </c>
      <c r="W9" s="3" t="str">
        <f t="shared" si="8"/>
        <v>USD/MH/Day</v>
      </c>
      <c r="Y9" s="14" t="s">
        <v>51</v>
      </c>
      <c r="Z9" s="14" t="s">
        <v>97</v>
      </c>
      <c r="AA9" s="15" t="s">
        <v>40</v>
      </c>
      <c r="AB9" s="10">
        <v>6</v>
      </c>
    </row>
    <row r="10" spans="1:28" x14ac:dyDescent="0.25">
      <c r="A10" s="18">
        <v>7</v>
      </c>
      <c r="B10" s="19" t="s">
        <v>15</v>
      </c>
      <c r="C10" s="6" t="s">
        <v>37</v>
      </c>
      <c r="D10" s="6" t="s">
        <v>107</v>
      </c>
      <c r="E10" s="20">
        <v>1000000</v>
      </c>
      <c r="F10" s="23">
        <f>VALUE(EU!B9)</f>
        <v>0.1575</v>
      </c>
      <c r="G10" s="23">
        <f>VALUE(USA!B9)</f>
        <v>0.1575</v>
      </c>
      <c r="H10" s="23">
        <f t="shared" si="0"/>
        <v>0.1575</v>
      </c>
      <c r="I10" s="3" t="str">
        <f t="shared" si="1"/>
        <v>BTC/TH/Day</v>
      </c>
      <c r="J10" s="4">
        <f>F10*Prices!$J$2</f>
        <v>1271.7384749999999</v>
      </c>
      <c r="K10" s="4">
        <f>G10*Prices!$J$2</f>
        <v>1271.7384749999999</v>
      </c>
      <c r="L10" s="4">
        <f>H10*Prices!$J$2</f>
        <v>1271.7384749999999</v>
      </c>
      <c r="M10" s="3" t="str">
        <f t="shared" si="2"/>
        <v>USD/TH/Day</v>
      </c>
      <c r="N10" s="20">
        <f>VALUE(EU!C9)</f>
        <v>5364.2338490000002</v>
      </c>
      <c r="O10" s="20">
        <f>VALUE(USA!C9)</f>
        <v>4400.1223402599999</v>
      </c>
      <c r="P10" s="20">
        <f t="shared" si="3"/>
        <v>9764.356189260001</v>
      </c>
      <c r="Q10" s="3" t="s">
        <v>115</v>
      </c>
      <c r="S10" s="3" t="str">
        <f t="shared" si="4"/>
        <v>Nist5</v>
      </c>
      <c r="T10" s="102">
        <f t="shared" si="5"/>
        <v>1271.7384749999999</v>
      </c>
      <c r="U10" s="3" t="str">
        <f t="shared" si="6"/>
        <v>USD/TH/Day</v>
      </c>
      <c r="V10" s="103">
        <f t="shared" si="7"/>
        <v>1.271738475E-3</v>
      </c>
      <c r="W10" s="3" t="str">
        <f t="shared" si="8"/>
        <v>USD/MH/Day</v>
      </c>
      <c r="Y10" s="14" t="s">
        <v>52</v>
      </c>
      <c r="Z10" s="14" t="s">
        <v>96</v>
      </c>
      <c r="AA10" s="15" t="s">
        <v>53</v>
      </c>
      <c r="AB10" s="10">
        <v>3</v>
      </c>
    </row>
    <row r="11" spans="1:28" x14ac:dyDescent="0.25">
      <c r="A11" s="18">
        <v>8</v>
      </c>
      <c r="B11" s="19" t="s">
        <v>16</v>
      </c>
      <c r="C11" s="6" t="s">
        <v>39</v>
      </c>
      <c r="D11" s="6" t="s">
        <v>74</v>
      </c>
      <c r="E11" s="20">
        <v>1000000</v>
      </c>
      <c r="F11" s="23">
        <f>VALUE(EU!B10)</f>
        <v>0.1167</v>
      </c>
      <c r="G11" s="23">
        <f>VALUE(USA!B10)</f>
        <v>0.1167</v>
      </c>
      <c r="H11" s="23">
        <f t="shared" si="0"/>
        <v>0.1167</v>
      </c>
      <c r="I11" s="3" t="str">
        <f t="shared" si="1"/>
        <v>BTC/GH/Day</v>
      </c>
      <c r="J11" s="4">
        <f>F11*Prices!$J$2</f>
        <v>942.29765099999997</v>
      </c>
      <c r="K11" s="4">
        <f>G11*Prices!$J$2</f>
        <v>942.29765099999997</v>
      </c>
      <c r="L11" s="4">
        <f>H11*Prices!$J$2</f>
        <v>942.29765099999997</v>
      </c>
      <c r="M11" s="3" t="str">
        <f t="shared" si="2"/>
        <v>USD/GH/Day</v>
      </c>
      <c r="N11" s="21">
        <f>VALUE(EU!C10)</f>
        <v>5.35618924</v>
      </c>
      <c r="O11" s="21">
        <f>VALUE(USA!C10)</f>
        <v>4.5380726200000003</v>
      </c>
      <c r="P11" s="21">
        <f t="shared" si="3"/>
        <v>9.8942618600000003</v>
      </c>
      <c r="Q11" s="3" t="s">
        <v>115</v>
      </c>
      <c r="S11" s="3" t="str">
        <f t="shared" si="4"/>
        <v>NeoScrypt</v>
      </c>
      <c r="T11" s="102">
        <f t="shared" si="5"/>
        <v>942.29765099999997</v>
      </c>
      <c r="U11" s="3" t="str">
        <f t="shared" si="6"/>
        <v>USD/GH/Day</v>
      </c>
      <c r="V11" s="103">
        <f t="shared" si="7"/>
        <v>9.4229765099999993E-4</v>
      </c>
      <c r="W11" s="3" t="str">
        <f t="shared" si="8"/>
        <v>USD/kH/Day</v>
      </c>
      <c r="Y11" s="14" t="s">
        <v>54</v>
      </c>
      <c r="Z11" s="14" t="s">
        <v>95</v>
      </c>
      <c r="AA11" s="15" t="s">
        <v>55</v>
      </c>
      <c r="AB11" s="10">
        <v>2</v>
      </c>
    </row>
    <row r="12" spans="1:28" x14ac:dyDescent="0.25">
      <c r="A12" s="18">
        <v>9</v>
      </c>
      <c r="B12" s="19" t="s">
        <v>17</v>
      </c>
      <c r="C12" s="6" t="s">
        <v>39</v>
      </c>
      <c r="D12" s="6" t="s">
        <v>107</v>
      </c>
      <c r="E12" s="20">
        <v>1000</v>
      </c>
      <c r="F12" s="23">
        <f>VALUE(EU!B11)</f>
        <v>1E-4</v>
      </c>
      <c r="G12" s="23">
        <f>VALUE(USA!B11)</f>
        <v>1E-4</v>
      </c>
      <c r="H12" s="23">
        <f t="shared" si="0"/>
        <v>1E-4</v>
      </c>
      <c r="I12" s="3" t="str">
        <f t="shared" si="1"/>
        <v>BTC/GH/Day</v>
      </c>
      <c r="J12" s="4">
        <f>F12*Prices!$J$2</f>
        <v>0.80745299999999998</v>
      </c>
      <c r="K12" s="4">
        <f>G12*Prices!$J$2</f>
        <v>0.80745299999999998</v>
      </c>
      <c r="L12" s="4">
        <f>H12*Prices!$J$2</f>
        <v>0.80745299999999998</v>
      </c>
      <c r="M12" s="3" t="str">
        <f t="shared" si="2"/>
        <v>USD/GH/Day</v>
      </c>
      <c r="N12" s="22">
        <f>VALUE(EU!C11)</f>
        <v>3.8855819999999999E-2</v>
      </c>
      <c r="O12" s="22">
        <f>VALUE(USA!C11)</f>
        <v>1.3251829999999999E-2</v>
      </c>
      <c r="P12" s="22">
        <f t="shared" si="3"/>
        <v>5.2107649999999998E-2</v>
      </c>
      <c r="Q12" s="3" t="s">
        <v>115</v>
      </c>
      <c r="S12" s="3" t="str">
        <f t="shared" si="4"/>
        <v>Lyra2RE</v>
      </c>
      <c r="T12" s="102">
        <f t="shared" si="5"/>
        <v>0.80745299999999998</v>
      </c>
      <c r="U12" s="3" t="str">
        <f t="shared" si="6"/>
        <v>USD/GH/Day</v>
      </c>
      <c r="V12" s="103">
        <f t="shared" si="7"/>
        <v>8.0745299999999997E-4</v>
      </c>
      <c r="W12" s="3" t="str">
        <f t="shared" si="8"/>
        <v>USD/MH/Day</v>
      </c>
      <c r="Y12" s="14" t="s">
        <v>56</v>
      </c>
      <c r="Z12" s="14" t="s">
        <v>94</v>
      </c>
      <c r="AA12" s="15" t="s">
        <v>57</v>
      </c>
      <c r="AB12" s="10">
        <v>1</v>
      </c>
    </row>
    <row r="13" spans="1:28" x14ac:dyDescent="0.25">
      <c r="A13" s="18">
        <v>10</v>
      </c>
      <c r="B13" s="19" t="s">
        <v>18</v>
      </c>
      <c r="C13" s="6" t="s">
        <v>39</v>
      </c>
      <c r="D13" s="6" t="s">
        <v>107</v>
      </c>
      <c r="E13" s="20">
        <v>1000</v>
      </c>
      <c r="F13" s="23">
        <f>VALUE(EU!B12)</f>
        <v>0</v>
      </c>
      <c r="G13" s="23">
        <f>VALUE(USA!B12)</f>
        <v>0</v>
      </c>
      <c r="H13" s="23">
        <f t="shared" si="0"/>
        <v>0</v>
      </c>
      <c r="I13" s="3" t="str">
        <f t="shared" si="1"/>
        <v>BTC/GH/Day</v>
      </c>
      <c r="J13" s="4">
        <f>F13*Prices!$J$2</f>
        <v>0</v>
      </c>
      <c r="K13" s="4">
        <f>G13*Prices!$J$2</f>
        <v>0</v>
      </c>
      <c r="L13" s="4">
        <f>H13*Prices!$J$2</f>
        <v>0</v>
      </c>
      <c r="M13" s="3" t="str">
        <f t="shared" si="2"/>
        <v>USD/GH/Day</v>
      </c>
      <c r="N13" s="22">
        <f>VALUE(EU!C12)</f>
        <v>0</v>
      </c>
      <c r="O13" s="22">
        <f>VALUE(USA!C12)</f>
        <v>0</v>
      </c>
      <c r="P13" s="22">
        <f t="shared" si="3"/>
        <v>0</v>
      </c>
      <c r="Q13" s="3" t="s">
        <v>115</v>
      </c>
      <c r="S13" s="3" t="str">
        <f t="shared" si="4"/>
        <v>WhirlpoolX</v>
      </c>
      <c r="T13" s="102">
        <f t="shared" si="5"/>
        <v>0</v>
      </c>
      <c r="U13" s="3" t="str">
        <f t="shared" si="6"/>
        <v>USD/GH/Day</v>
      </c>
      <c r="V13" s="103">
        <f t="shared" si="7"/>
        <v>0</v>
      </c>
      <c r="W13" s="3" t="str">
        <f t="shared" si="8"/>
        <v>USD/MH/Day</v>
      </c>
      <c r="Y13" s="16" t="s">
        <v>102</v>
      </c>
      <c r="Z13" s="16" t="s">
        <v>102</v>
      </c>
      <c r="AA13" s="17" t="s">
        <v>102</v>
      </c>
      <c r="AB13" s="10">
        <v>0</v>
      </c>
    </row>
    <row r="14" spans="1:28" x14ac:dyDescent="0.25">
      <c r="A14" s="18">
        <v>11</v>
      </c>
      <c r="B14" s="19" t="s">
        <v>19</v>
      </c>
      <c r="C14" s="6" t="s">
        <v>37</v>
      </c>
      <c r="D14" s="6" t="s">
        <v>107</v>
      </c>
      <c r="E14" s="20">
        <v>1000000</v>
      </c>
      <c r="F14" s="23">
        <f>VALUE(EU!B13)</f>
        <v>0.12809999999999999</v>
      </c>
      <c r="G14" s="23">
        <f>VALUE(USA!B13)</f>
        <v>0.12809999999999999</v>
      </c>
      <c r="H14" s="23">
        <f t="shared" si="0"/>
        <v>0.12809999999999999</v>
      </c>
      <c r="I14" s="3" t="str">
        <f t="shared" si="1"/>
        <v>BTC/TH/Day</v>
      </c>
      <c r="J14" s="4">
        <f>F14*Prices!$J$2</f>
        <v>1034.3472929999998</v>
      </c>
      <c r="K14" s="4">
        <f>G14*Prices!$J$2</f>
        <v>1034.3472929999998</v>
      </c>
      <c r="L14" s="4">
        <f>H14*Prices!$J$2</f>
        <v>1034.3472929999998</v>
      </c>
      <c r="M14" s="3" t="str">
        <f t="shared" si="2"/>
        <v>USD/TH/Day</v>
      </c>
      <c r="N14" s="20">
        <f>VALUE(EU!C13)</f>
        <v>2398.3507450000002</v>
      </c>
      <c r="O14" s="20">
        <f>VALUE(USA!C13)</f>
        <v>3899.1080155999998</v>
      </c>
      <c r="P14" s="20">
        <f t="shared" si="3"/>
        <v>6297.4587606000005</v>
      </c>
      <c r="Q14" s="3" t="s">
        <v>115</v>
      </c>
      <c r="S14" s="3" t="str">
        <f t="shared" si="4"/>
        <v>Qubit</v>
      </c>
      <c r="T14" s="102">
        <f t="shared" si="5"/>
        <v>1034.3472929999998</v>
      </c>
      <c r="U14" s="3" t="str">
        <f t="shared" si="6"/>
        <v>USD/TH/Day</v>
      </c>
      <c r="V14" s="103">
        <f t="shared" si="7"/>
        <v>1.0343472929999998E-3</v>
      </c>
      <c r="W14" s="3" t="str">
        <f t="shared" si="8"/>
        <v>USD/MH/Day</v>
      </c>
      <c r="Y14" s="14" t="s">
        <v>58</v>
      </c>
      <c r="Z14" s="14" t="s">
        <v>93</v>
      </c>
      <c r="AA14" s="15" t="s">
        <v>59</v>
      </c>
      <c r="AB14" s="10">
        <v>-1</v>
      </c>
    </row>
    <row r="15" spans="1:28" x14ac:dyDescent="0.25">
      <c r="A15" s="18">
        <v>12</v>
      </c>
      <c r="B15" s="19" t="s">
        <v>20</v>
      </c>
      <c r="C15" s="6" t="s">
        <v>37</v>
      </c>
      <c r="D15" s="6" t="s">
        <v>107</v>
      </c>
      <c r="E15" s="20">
        <v>1000000</v>
      </c>
      <c r="F15" s="23">
        <f>VALUE(EU!B14)</f>
        <v>6.9500000000000006E-2</v>
      </c>
      <c r="G15" s="23">
        <f>VALUE(USA!B14)</f>
        <v>6.9500000000000006E-2</v>
      </c>
      <c r="H15" s="23">
        <f t="shared" si="0"/>
        <v>6.9500000000000006E-2</v>
      </c>
      <c r="I15" s="3" t="str">
        <f t="shared" si="1"/>
        <v>BTC/TH/Day</v>
      </c>
      <c r="J15" s="4">
        <f>F15*Prices!$J$2</f>
        <v>561.17983500000003</v>
      </c>
      <c r="K15" s="4">
        <f>G15*Prices!$J$2</f>
        <v>561.17983500000003</v>
      </c>
      <c r="L15" s="4">
        <f>H15*Prices!$J$2</f>
        <v>561.17983500000003</v>
      </c>
      <c r="M15" s="3" t="str">
        <f t="shared" si="2"/>
        <v>USD/TH/Day</v>
      </c>
      <c r="N15" s="20">
        <f>VALUE(EU!C14)</f>
        <v>3942.7285333999998</v>
      </c>
      <c r="O15" s="20">
        <f>VALUE(USA!C14)</f>
        <v>4436.1794714099997</v>
      </c>
      <c r="P15" s="20">
        <f t="shared" si="3"/>
        <v>8378.9080048100004</v>
      </c>
      <c r="Q15" s="3" t="s">
        <v>115</v>
      </c>
      <c r="S15" s="3" t="str">
        <f t="shared" si="4"/>
        <v>Quark</v>
      </c>
      <c r="T15" s="102">
        <f t="shared" si="5"/>
        <v>561.17983500000003</v>
      </c>
      <c r="U15" s="3" t="str">
        <f t="shared" si="6"/>
        <v>USD/TH/Day</v>
      </c>
      <c r="V15" s="103">
        <f t="shared" si="7"/>
        <v>5.61179835E-4</v>
      </c>
      <c r="W15" s="3" t="str">
        <f t="shared" si="8"/>
        <v>USD/MH/Day</v>
      </c>
      <c r="Y15" s="14" t="s">
        <v>60</v>
      </c>
      <c r="Z15" s="14" t="s">
        <v>92</v>
      </c>
      <c r="AA15" s="15" t="s">
        <v>61</v>
      </c>
      <c r="AB15" s="10">
        <v>-2</v>
      </c>
    </row>
    <row r="16" spans="1:28" x14ac:dyDescent="0.25">
      <c r="A16" s="18">
        <v>13</v>
      </c>
      <c r="B16" s="19" t="s">
        <v>21</v>
      </c>
      <c r="C16" s="6" t="s">
        <v>74</v>
      </c>
      <c r="D16" s="6" t="s">
        <v>74</v>
      </c>
      <c r="E16" s="20">
        <v>1</v>
      </c>
      <c r="F16" s="23">
        <f>VALUE(EU!B15)</f>
        <v>0</v>
      </c>
      <c r="G16" s="23">
        <f>VALUE(USA!B15)</f>
        <v>0</v>
      </c>
      <c r="H16" s="23">
        <f t="shared" si="0"/>
        <v>0</v>
      </c>
      <c r="I16" s="3" t="str">
        <f t="shared" si="1"/>
        <v>BTC/kH/Day</v>
      </c>
      <c r="J16" s="4">
        <f>F16*Prices!$J$2</f>
        <v>0</v>
      </c>
      <c r="K16" s="4">
        <f>G16*Prices!$J$2</f>
        <v>0</v>
      </c>
      <c r="L16" s="4">
        <f>H16*Prices!$J$2</f>
        <v>0</v>
      </c>
      <c r="M16" s="3" t="str">
        <f t="shared" si="2"/>
        <v>USD/kH/Day</v>
      </c>
      <c r="N16" s="22">
        <f>VALUE(EU!C15)</f>
        <v>0</v>
      </c>
      <c r="O16" s="22">
        <f>VALUE(USA!C15)</f>
        <v>0</v>
      </c>
      <c r="P16" s="22">
        <f t="shared" si="3"/>
        <v>0</v>
      </c>
      <c r="Q16" s="3" t="s">
        <v>115</v>
      </c>
      <c r="S16" s="3" t="str">
        <f t="shared" si="4"/>
        <v>Axiom</v>
      </c>
      <c r="T16" s="102">
        <f t="shared" si="5"/>
        <v>0</v>
      </c>
      <c r="U16" s="3" t="str">
        <f t="shared" si="6"/>
        <v>USD/kH/Day</v>
      </c>
      <c r="V16" s="103">
        <f t="shared" si="7"/>
        <v>0</v>
      </c>
      <c r="W16" s="3" t="str">
        <f t="shared" si="8"/>
        <v>USD/kH/Day</v>
      </c>
      <c r="Y16" s="14" t="s">
        <v>62</v>
      </c>
      <c r="Z16" s="14" t="s">
        <v>91</v>
      </c>
      <c r="AA16" s="15" t="s">
        <v>63</v>
      </c>
      <c r="AB16" s="10">
        <v>-3</v>
      </c>
    </row>
    <row r="17" spans="1:28" x14ac:dyDescent="0.25">
      <c r="A17" s="18">
        <v>14</v>
      </c>
      <c r="B17" s="19" t="s">
        <v>22</v>
      </c>
      <c r="C17" s="6" t="s">
        <v>37</v>
      </c>
      <c r="D17" s="6" t="s">
        <v>107</v>
      </c>
      <c r="E17" s="20">
        <v>1000000</v>
      </c>
      <c r="F17" s="23">
        <f>VALUE(EU!B16)</f>
        <v>3.6141000000000001</v>
      </c>
      <c r="G17" s="23">
        <f>VALUE(USA!B16)</f>
        <v>3.6141000000000001</v>
      </c>
      <c r="H17" s="23">
        <f t="shared" si="0"/>
        <v>3.6141000000000001</v>
      </c>
      <c r="I17" s="3" t="str">
        <f t="shared" si="1"/>
        <v>BTC/TH/Day</v>
      </c>
      <c r="J17" s="4">
        <f>F17*Prices!$J$2</f>
        <v>29182.158873</v>
      </c>
      <c r="K17" s="4">
        <f>G17*Prices!$J$2</f>
        <v>29182.158873</v>
      </c>
      <c r="L17" s="4">
        <f>H17*Prices!$J$2</f>
        <v>29182.158873</v>
      </c>
      <c r="M17" s="3" t="str">
        <f t="shared" si="2"/>
        <v>USD/TH/Day</v>
      </c>
      <c r="N17" s="20">
        <f>VALUE(EU!C16)</f>
        <v>1565.71805922</v>
      </c>
      <c r="O17" s="20">
        <f>VALUE(USA!C16)</f>
        <v>1791.5676033899999</v>
      </c>
      <c r="P17" s="20">
        <f t="shared" si="3"/>
        <v>3357.2856626100001</v>
      </c>
      <c r="Q17" s="3" t="s">
        <v>115</v>
      </c>
      <c r="S17" s="3" t="str">
        <f t="shared" si="4"/>
        <v>Lyra2REv2</v>
      </c>
      <c r="T17" s="102">
        <f t="shared" si="5"/>
        <v>29182.158873</v>
      </c>
      <c r="U17" s="3" t="str">
        <f t="shared" si="6"/>
        <v>USD/TH/Day</v>
      </c>
      <c r="V17" s="103">
        <f t="shared" si="7"/>
        <v>2.9182158873000002E-2</v>
      </c>
      <c r="W17" s="3" t="str">
        <f t="shared" si="8"/>
        <v>USD/MH/Day</v>
      </c>
      <c r="Y17" s="14" t="s">
        <v>64</v>
      </c>
      <c r="Z17" s="14" t="s">
        <v>90</v>
      </c>
      <c r="AA17" s="15" t="s">
        <v>65</v>
      </c>
      <c r="AB17" s="10">
        <v>-6</v>
      </c>
    </row>
    <row r="18" spans="1:28" x14ac:dyDescent="0.25">
      <c r="A18" s="18">
        <v>15</v>
      </c>
      <c r="B18" s="19" t="s">
        <v>23</v>
      </c>
      <c r="C18" s="6" t="s">
        <v>107</v>
      </c>
      <c r="D18" s="6" t="s">
        <v>74</v>
      </c>
      <c r="E18" s="20">
        <v>1000</v>
      </c>
      <c r="F18" s="23">
        <f>VALUE(EU!B17)</f>
        <v>0</v>
      </c>
      <c r="G18" s="23">
        <f>VALUE(USA!B17)</f>
        <v>0</v>
      </c>
      <c r="H18" s="23">
        <f t="shared" si="0"/>
        <v>0</v>
      </c>
      <c r="I18" s="3" t="str">
        <f t="shared" si="1"/>
        <v>BTC/MH/Day</v>
      </c>
      <c r="J18" s="4">
        <f>F18*Prices!$J$2</f>
        <v>0</v>
      </c>
      <c r="K18" s="4">
        <f>G18*Prices!$J$2</f>
        <v>0</v>
      </c>
      <c r="L18" s="4">
        <f>H18*Prices!$J$2</f>
        <v>0</v>
      </c>
      <c r="M18" s="3" t="str">
        <f t="shared" si="2"/>
        <v>USD/MH/Day</v>
      </c>
      <c r="N18" s="22">
        <f>VALUE(EU!C17)</f>
        <v>0</v>
      </c>
      <c r="O18" s="22">
        <f>VALUE(USA!C17)</f>
        <v>0</v>
      </c>
      <c r="P18" s="22">
        <f t="shared" si="3"/>
        <v>0</v>
      </c>
      <c r="Q18" s="3" t="s">
        <v>115</v>
      </c>
      <c r="S18" s="3" t="str">
        <f t="shared" si="4"/>
        <v>ScryptJaneNf16</v>
      </c>
      <c r="T18" s="102">
        <f t="shared" si="5"/>
        <v>0</v>
      </c>
      <c r="U18" s="3" t="str">
        <f t="shared" si="6"/>
        <v>USD/MH/Day</v>
      </c>
      <c r="V18" s="103">
        <f t="shared" si="7"/>
        <v>0</v>
      </c>
      <c r="W18" s="3" t="str">
        <f t="shared" si="8"/>
        <v>USD/kH/Day</v>
      </c>
      <c r="Y18" s="14" t="s">
        <v>66</v>
      </c>
      <c r="Z18" s="14" t="s">
        <v>89</v>
      </c>
      <c r="AA18" s="15" t="s">
        <v>67</v>
      </c>
      <c r="AB18" s="10">
        <v>-9</v>
      </c>
    </row>
    <row r="19" spans="1:28" x14ac:dyDescent="0.25">
      <c r="A19" s="18">
        <v>16</v>
      </c>
      <c r="B19" s="19" t="s">
        <v>24</v>
      </c>
      <c r="C19" s="6" t="s">
        <v>37</v>
      </c>
      <c r="D19" s="6" t="s">
        <v>39</v>
      </c>
      <c r="E19" s="20">
        <v>1000</v>
      </c>
      <c r="F19" s="23">
        <f>VALUE(EU!B18)</f>
        <v>4.1999999999999997E-3</v>
      </c>
      <c r="G19" s="23">
        <f>VALUE(USA!B18)</f>
        <v>4.1999999999999997E-3</v>
      </c>
      <c r="H19" s="23">
        <f t="shared" si="0"/>
        <v>4.1999999999999997E-3</v>
      </c>
      <c r="I19" s="3" t="str">
        <f t="shared" si="1"/>
        <v>BTC/TH/Day</v>
      </c>
      <c r="J19" s="4">
        <f>F19*Prices!$J$2</f>
        <v>33.913025999999995</v>
      </c>
      <c r="K19" s="4">
        <f>G19*Prices!$J$2</f>
        <v>33.913025999999995</v>
      </c>
      <c r="L19" s="4">
        <f>H19*Prices!$J$2</f>
        <v>33.913025999999995</v>
      </c>
      <c r="M19" s="3" t="str">
        <f t="shared" si="2"/>
        <v>USD/TH/Day</v>
      </c>
      <c r="N19" s="20">
        <f>VALUE(EU!C18)</f>
        <v>957.01817000000005</v>
      </c>
      <c r="O19" s="20">
        <f>VALUE(USA!C18)</f>
        <v>204.32320000000001</v>
      </c>
      <c r="P19" s="20">
        <f t="shared" si="3"/>
        <v>1161.3413700000001</v>
      </c>
      <c r="Q19" s="3" t="s">
        <v>115</v>
      </c>
      <c r="S19" s="3" t="str">
        <f t="shared" si="4"/>
        <v>Blake256r8</v>
      </c>
      <c r="T19" s="102">
        <f t="shared" si="5"/>
        <v>33.913025999999995</v>
      </c>
      <c r="U19" s="3" t="str">
        <f t="shared" si="6"/>
        <v>USD/TH/Day</v>
      </c>
      <c r="V19" s="103">
        <f t="shared" si="7"/>
        <v>3.3913025999999992E-2</v>
      </c>
      <c r="W19" s="3" t="str">
        <f t="shared" si="8"/>
        <v>USD/GH/Day</v>
      </c>
      <c r="Y19" s="14" t="s">
        <v>68</v>
      </c>
      <c r="Z19" s="14" t="s">
        <v>88</v>
      </c>
      <c r="AA19" s="15" t="s">
        <v>69</v>
      </c>
      <c r="AB19" s="10">
        <v>-12</v>
      </c>
    </row>
    <row r="20" spans="1:28" x14ac:dyDescent="0.25">
      <c r="A20" s="18">
        <v>17</v>
      </c>
      <c r="B20" s="19" t="s">
        <v>25</v>
      </c>
      <c r="C20" s="6" t="s">
        <v>37</v>
      </c>
      <c r="D20" s="6" t="s">
        <v>39</v>
      </c>
      <c r="E20" s="20">
        <v>1000</v>
      </c>
      <c r="F20" s="23">
        <f>VALUE(EU!B19)</f>
        <v>0</v>
      </c>
      <c r="G20" s="23">
        <f>VALUE(USA!B19)</f>
        <v>0</v>
      </c>
      <c r="H20" s="23">
        <f t="shared" si="0"/>
        <v>0</v>
      </c>
      <c r="I20" s="3" t="str">
        <f t="shared" si="1"/>
        <v>BTC/TH/Day</v>
      </c>
      <c r="J20" s="4">
        <f>F20*Prices!$J$2</f>
        <v>0</v>
      </c>
      <c r="K20" s="4">
        <f>G20*Prices!$J$2</f>
        <v>0</v>
      </c>
      <c r="L20" s="4">
        <f>H20*Prices!$J$2</f>
        <v>0</v>
      </c>
      <c r="M20" s="3" t="str">
        <f t="shared" si="2"/>
        <v>USD/TH/Day</v>
      </c>
      <c r="N20" s="22">
        <f>VALUE(EU!C19)</f>
        <v>0</v>
      </c>
      <c r="O20" s="22">
        <f>VALUE(USA!C19)</f>
        <v>0</v>
      </c>
      <c r="P20" s="22">
        <f t="shared" si="3"/>
        <v>0</v>
      </c>
      <c r="Q20" s="3" t="s">
        <v>115</v>
      </c>
      <c r="S20" s="3" t="str">
        <f t="shared" si="4"/>
        <v>Blake256r14</v>
      </c>
      <c r="T20" s="102">
        <f t="shared" si="5"/>
        <v>0</v>
      </c>
      <c r="U20" s="3" t="str">
        <f t="shared" si="6"/>
        <v>USD/TH/Day</v>
      </c>
      <c r="V20" s="103">
        <f t="shared" si="7"/>
        <v>0</v>
      </c>
      <c r="W20" s="3" t="str">
        <f t="shared" si="8"/>
        <v>USD/GH/Day</v>
      </c>
      <c r="Y20" s="14" t="s">
        <v>70</v>
      </c>
      <c r="Z20" s="14" t="s">
        <v>87</v>
      </c>
      <c r="AA20" s="15" t="s">
        <v>71</v>
      </c>
      <c r="AB20" s="10">
        <v>-15</v>
      </c>
    </row>
    <row r="21" spans="1:28" x14ac:dyDescent="0.25">
      <c r="A21" s="18">
        <v>18</v>
      </c>
      <c r="B21" s="19" t="s">
        <v>26</v>
      </c>
      <c r="C21" s="6" t="s">
        <v>37</v>
      </c>
      <c r="D21" s="6" t="s">
        <v>39</v>
      </c>
      <c r="E21" s="20">
        <v>1000</v>
      </c>
      <c r="F21" s="23">
        <f>VALUE(EU!B20)</f>
        <v>0</v>
      </c>
      <c r="G21" s="23">
        <f>VALUE(USA!B20)</f>
        <v>0</v>
      </c>
      <c r="H21" s="23">
        <f t="shared" si="0"/>
        <v>0</v>
      </c>
      <c r="I21" s="3" t="str">
        <f t="shared" si="1"/>
        <v>BTC/TH/Day</v>
      </c>
      <c r="J21" s="4">
        <f>F21*Prices!$J$2</f>
        <v>0</v>
      </c>
      <c r="K21" s="4">
        <f>G21*Prices!$J$2</f>
        <v>0</v>
      </c>
      <c r="L21" s="4">
        <f>H21*Prices!$J$2</f>
        <v>0</v>
      </c>
      <c r="M21" s="3" t="str">
        <f t="shared" si="2"/>
        <v>USD/TH/Day</v>
      </c>
      <c r="N21" s="22">
        <f>VALUE(EU!C20)</f>
        <v>0</v>
      </c>
      <c r="O21" s="22">
        <f>VALUE(USA!C20)</f>
        <v>0</v>
      </c>
      <c r="P21" s="22">
        <f t="shared" si="3"/>
        <v>0</v>
      </c>
      <c r="Q21" s="3" t="s">
        <v>115</v>
      </c>
      <c r="S21" s="3" t="str">
        <f t="shared" si="4"/>
        <v>Blake256r8vnl</v>
      </c>
      <c r="T21" s="102">
        <f t="shared" si="5"/>
        <v>0</v>
      </c>
      <c r="U21" s="3" t="str">
        <f t="shared" si="6"/>
        <v>USD/TH/Day</v>
      </c>
      <c r="V21" s="103">
        <f t="shared" si="7"/>
        <v>0</v>
      </c>
      <c r="W21" s="3" t="str">
        <f t="shared" si="8"/>
        <v>USD/GH/Day</v>
      </c>
      <c r="Y21" s="14" t="s">
        <v>72</v>
      </c>
      <c r="Z21" s="14" t="s">
        <v>84</v>
      </c>
      <c r="AA21" s="15" t="s">
        <v>73</v>
      </c>
      <c r="AB21" s="10">
        <v>-18</v>
      </c>
    </row>
    <row r="22" spans="1:28" x14ac:dyDescent="0.25">
      <c r="A22" s="18">
        <v>19</v>
      </c>
      <c r="B22" s="19" t="s">
        <v>27</v>
      </c>
      <c r="C22" s="6" t="s">
        <v>74</v>
      </c>
      <c r="D22" s="6" t="s">
        <v>74</v>
      </c>
      <c r="E22" s="20">
        <v>1</v>
      </c>
      <c r="F22" s="23">
        <f>VALUE(EU!B21)</f>
        <v>1E-4</v>
      </c>
      <c r="G22" s="23">
        <f>VALUE(USA!B21)</f>
        <v>1E-4</v>
      </c>
      <c r="H22" s="23">
        <f t="shared" si="0"/>
        <v>1E-4</v>
      </c>
      <c r="I22" s="3" t="str">
        <f t="shared" si="1"/>
        <v>BTC/kH/Day</v>
      </c>
      <c r="J22" s="4">
        <f>F22*Prices!$J$2</f>
        <v>0.80745299999999998</v>
      </c>
      <c r="K22" s="4">
        <f>G22*Prices!$J$2</f>
        <v>0.80745299999999998</v>
      </c>
      <c r="L22" s="4">
        <f>H22*Prices!$J$2</f>
        <v>0.80745299999999998</v>
      </c>
      <c r="M22" s="3" t="str">
        <f t="shared" si="2"/>
        <v>USD/kH/Day</v>
      </c>
      <c r="N22" s="22">
        <f>VALUE(EU!C21)</f>
        <v>4.1399999999999997E-5</v>
      </c>
      <c r="O22" s="22">
        <f>VALUE(USA!C21)</f>
        <v>3.2799999999999998E-5</v>
      </c>
      <c r="P22" s="22">
        <f t="shared" si="3"/>
        <v>7.4199999999999988E-5</v>
      </c>
      <c r="Q22" s="3" t="s">
        <v>115</v>
      </c>
      <c r="S22" s="3" t="str">
        <f t="shared" si="4"/>
        <v>Hodl</v>
      </c>
      <c r="T22" s="102">
        <f t="shared" si="5"/>
        <v>0.80745299999999998</v>
      </c>
      <c r="U22" s="3" t="str">
        <f t="shared" si="6"/>
        <v>USD/kH/Day</v>
      </c>
      <c r="V22" s="103">
        <f t="shared" si="7"/>
        <v>0.80745299999999998</v>
      </c>
      <c r="W22" s="3" t="str">
        <f t="shared" si="8"/>
        <v>USD/kH/Day</v>
      </c>
      <c r="Y22" s="14" t="s">
        <v>105</v>
      </c>
      <c r="Z22" s="14" t="s">
        <v>85</v>
      </c>
      <c r="AA22" s="15" t="s">
        <v>82</v>
      </c>
      <c r="AB22" s="10">
        <v>-21</v>
      </c>
    </row>
    <row r="23" spans="1:28" x14ac:dyDescent="0.25">
      <c r="A23" s="18">
        <v>20</v>
      </c>
      <c r="B23" s="19" t="s">
        <v>131</v>
      </c>
      <c r="C23" s="6" t="s">
        <v>39</v>
      </c>
      <c r="D23" s="6" t="s">
        <v>107</v>
      </c>
      <c r="E23" s="20">
        <v>1000</v>
      </c>
      <c r="F23" s="23">
        <f>VALUE(EU!B22)</f>
        <v>5.1000000000000004E-3</v>
      </c>
      <c r="G23" s="23">
        <f>VALUE(USA!B22)</f>
        <v>5.1000000000000004E-3</v>
      </c>
      <c r="H23" s="23">
        <f t="shared" si="0"/>
        <v>5.1000000000000004E-3</v>
      </c>
      <c r="I23" s="3" t="str">
        <f t="shared" si="1"/>
        <v>BTC/GH/Day</v>
      </c>
      <c r="J23" s="4">
        <f>F23*Prices!$J$2</f>
        <v>41.180103000000003</v>
      </c>
      <c r="K23" s="4">
        <f>G23*Prices!$J$2</f>
        <v>41.180103000000003</v>
      </c>
      <c r="L23" s="4">
        <f>H23*Prices!$J$2</f>
        <v>41.180103000000003</v>
      </c>
      <c r="M23" s="3" t="str">
        <f t="shared" si="2"/>
        <v>USD/GH/Day</v>
      </c>
      <c r="N23" s="20">
        <f>VALUE(EU!C22)</f>
        <v>3505.0041907700002</v>
      </c>
      <c r="O23" s="20">
        <f>VALUE(USA!C22)</f>
        <v>2538.6937926599999</v>
      </c>
      <c r="P23" s="20">
        <f t="shared" si="3"/>
        <v>6043.69798343</v>
      </c>
      <c r="Q23" s="3" t="s">
        <v>115</v>
      </c>
      <c r="S23" s="3" t="str">
        <f t="shared" si="4"/>
        <v>Ethash</v>
      </c>
      <c r="T23" s="102">
        <f t="shared" si="5"/>
        <v>41.180103000000003</v>
      </c>
      <c r="U23" s="3" t="str">
        <f t="shared" si="6"/>
        <v>USD/GH/Day</v>
      </c>
      <c r="V23" s="103">
        <f t="shared" si="7"/>
        <v>4.1180103000000003E-2</v>
      </c>
      <c r="W23" s="3" t="str">
        <f t="shared" si="8"/>
        <v>USD/MH/Day</v>
      </c>
      <c r="Y23" s="14" t="s">
        <v>106</v>
      </c>
      <c r="Z23" s="14" t="s">
        <v>86</v>
      </c>
      <c r="AA23" s="15" t="s">
        <v>83</v>
      </c>
      <c r="AB23" s="10">
        <v>-24</v>
      </c>
    </row>
    <row r="24" spans="1:28" x14ac:dyDescent="0.25">
      <c r="A24" s="18">
        <v>21</v>
      </c>
      <c r="B24" s="19" t="s">
        <v>289</v>
      </c>
      <c r="C24" s="6" t="s">
        <v>37</v>
      </c>
      <c r="D24" s="6" t="s">
        <v>39</v>
      </c>
      <c r="E24" s="20">
        <v>1000</v>
      </c>
      <c r="F24" s="23">
        <f>VALUE(EU!B23)</f>
        <v>7.4999999999999997E-3</v>
      </c>
      <c r="G24" s="23">
        <f>VALUE(USA!B23)</f>
        <v>7.4999999999999997E-3</v>
      </c>
      <c r="H24" s="23">
        <f t="shared" si="0"/>
        <v>7.4999999999999997E-3</v>
      </c>
      <c r="I24" s="3" t="str">
        <f t="shared" si="1"/>
        <v>BTC/TH/Day</v>
      </c>
      <c r="J24" s="4">
        <f>F24*Prices!$J$2</f>
        <v>60.558974999999997</v>
      </c>
      <c r="K24" s="4">
        <f>G24*Prices!$J$2</f>
        <v>60.558974999999997</v>
      </c>
      <c r="L24" s="4">
        <f>H24*Prices!$J$2</f>
        <v>60.558974999999997</v>
      </c>
      <c r="M24" s="3" t="str">
        <f t="shared" si="2"/>
        <v>USD/TH/Day</v>
      </c>
      <c r="N24" s="20">
        <f>VALUE(EU!C23)</f>
        <v>85456.357409100005</v>
      </c>
      <c r="O24" s="20">
        <f>VALUE(USA!C23)</f>
        <v>174097.3654638</v>
      </c>
      <c r="P24" s="20">
        <f t="shared" si="3"/>
        <v>259553.72287290002</v>
      </c>
      <c r="Q24" s="3" t="s">
        <v>115</v>
      </c>
      <c r="S24" s="3" t="str">
        <f t="shared" si="4"/>
        <v>Blake256(Decred)</v>
      </c>
      <c r="T24" s="102">
        <f t="shared" si="5"/>
        <v>60.558974999999997</v>
      </c>
      <c r="U24" s="3" t="str">
        <f t="shared" si="6"/>
        <v>USD/TH/Day</v>
      </c>
      <c r="V24" s="103">
        <f t="shared" si="7"/>
        <v>6.0558974999999994E-2</v>
      </c>
      <c r="W24" s="3" t="str">
        <f t="shared" si="8"/>
        <v>USD/GH/Day</v>
      </c>
    </row>
    <row r="25" spans="1:28" x14ac:dyDescent="0.25">
      <c r="A25" s="18">
        <v>22</v>
      </c>
      <c r="B25" s="19" t="s">
        <v>28</v>
      </c>
      <c r="C25" s="6" t="s">
        <v>107</v>
      </c>
      <c r="D25" s="6" t="s">
        <v>74</v>
      </c>
      <c r="E25" s="20">
        <v>1000</v>
      </c>
      <c r="F25" s="23">
        <f>VALUE(EU!B24)</f>
        <v>6.4899999999999999E-2</v>
      </c>
      <c r="G25" s="23">
        <f>VALUE(USA!B24)</f>
        <v>6.4899999999999999E-2</v>
      </c>
      <c r="H25" s="23">
        <f t="shared" si="0"/>
        <v>6.4899999999999999E-2</v>
      </c>
      <c r="I25" s="3" t="str">
        <f t="shared" si="1"/>
        <v>BTC/MH/Day</v>
      </c>
      <c r="J25" s="4">
        <f>F25*Prices!$J$2</f>
        <v>524.03699699999993</v>
      </c>
      <c r="K25" s="4">
        <f>G25*Prices!$J$2</f>
        <v>524.03699699999993</v>
      </c>
      <c r="L25" s="4">
        <f>H25*Prices!$J$2</f>
        <v>524.03699699999993</v>
      </c>
      <c r="M25" s="3" t="str">
        <f t="shared" si="2"/>
        <v>USD/MH/Day</v>
      </c>
      <c r="N25" s="22">
        <f>VALUE(EU!C24)</f>
        <v>4.8032699999999998E-2</v>
      </c>
      <c r="O25" s="22">
        <f>VALUE(USA!C24)</f>
        <v>0.16543035</v>
      </c>
      <c r="P25" s="22">
        <f t="shared" si="3"/>
        <v>0.21346304999999999</v>
      </c>
      <c r="Q25" s="3" t="s">
        <v>115</v>
      </c>
      <c r="S25" s="3" t="str">
        <f t="shared" si="4"/>
        <v>CryptoNight</v>
      </c>
      <c r="T25" s="102">
        <f t="shared" si="5"/>
        <v>524.03699699999993</v>
      </c>
      <c r="U25" s="3" t="str">
        <f t="shared" si="6"/>
        <v>USD/MH/Day</v>
      </c>
      <c r="V25" s="103">
        <f t="shared" si="7"/>
        <v>0.52403699699999995</v>
      </c>
      <c r="W25" s="3" t="str">
        <f t="shared" si="8"/>
        <v>USD/kH/Day</v>
      </c>
    </row>
    <row r="26" spans="1:28" x14ac:dyDescent="0.25">
      <c r="A26" s="18">
        <v>23</v>
      </c>
      <c r="B26" s="19" t="s">
        <v>29</v>
      </c>
      <c r="C26" s="6" t="s">
        <v>37</v>
      </c>
      <c r="D26" s="6" t="s">
        <v>107</v>
      </c>
      <c r="E26" s="20">
        <v>1000000</v>
      </c>
      <c r="F26" s="23">
        <f>VALUE(EU!B25)</f>
        <v>3.32E-2</v>
      </c>
      <c r="G26" s="23">
        <f>VALUE(USA!B25)</f>
        <v>3.32E-2</v>
      </c>
      <c r="H26" s="23">
        <f t="shared" si="0"/>
        <v>3.32E-2</v>
      </c>
      <c r="I26" s="3" t="str">
        <f t="shared" si="1"/>
        <v>BTC/TH/Day</v>
      </c>
      <c r="J26" s="4">
        <f>F26*Prices!$J$2</f>
        <v>268.07439599999998</v>
      </c>
      <c r="K26" s="4">
        <f>G26*Prices!$J$2</f>
        <v>268.07439599999998</v>
      </c>
      <c r="L26" s="4">
        <f>H26*Prices!$J$2</f>
        <v>268.07439599999998</v>
      </c>
      <c r="M26" s="3" t="str">
        <f t="shared" si="2"/>
        <v>USD/TH/Day</v>
      </c>
      <c r="N26" s="20">
        <f>VALUE(EU!C25)</f>
        <v>25542.582686410002</v>
      </c>
      <c r="O26" s="20">
        <f>VALUE(USA!C25)</f>
        <v>47507.269177440001</v>
      </c>
      <c r="P26" s="20">
        <f t="shared" si="3"/>
        <v>73049.851863849995</v>
      </c>
      <c r="Q26" s="3" t="s">
        <v>115</v>
      </c>
      <c r="S26" s="3" t="str">
        <f t="shared" si="4"/>
        <v>Lbry</v>
      </c>
      <c r="T26" s="102">
        <f t="shared" si="5"/>
        <v>268.07439599999998</v>
      </c>
      <c r="U26" s="3" t="str">
        <f t="shared" si="6"/>
        <v>USD/TH/Day</v>
      </c>
      <c r="V26" s="103">
        <f t="shared" si="7"/>
        <v>2.6807439599999997E-4</v>
      </c>
      <c r="W26" s="3" t="str">
        <f t="shared" si="8"/>
        <v>USD/MH/Day</v>
      </c>
    </row>
    <row r="27" spans="1:28" x14ac:dyDescent="0.25">
      <c r="A27" s="18">
        <v>24</v>
      </c>
      <c r="B27" s="19" t="s">
        <v>30</v>
      </c>
      <c r="C27" s="6" t="s">
        <v>108</v>
      </c>
      <c r="D27" s="6" t="s">
        <v>826</v>
      </c>
      <c r="E27" s="20">
        <v>1000000</v>
      </c>
      <c r="F27" s="23">
        <f>VALUE(EU!B26)</f>
        <v>0.35</v>
      </c>
      <c r="G27" s="23">
        <f>VALUE(USA!B26)</f>
        <v>0.35</v>
      </c>
      <c r="H27" s="23">
        <f t="shared" si="0"/>
        <v>0.35</v>
      </c>
      <c r="I27" s="3" t="str">
        <f t="shared" si="1"/>
        <v>BTC/Msol/Day</v>
      </c>
      <c r="J27" s="4">
        <f>F27*Prices!$J$2</f>
        <v>2826.0854999999997</v>
      </c>
      <c r="K27" s="4">
        <f>G27*Prices!$J$2</f>
        <v>2826.0854999999997</v>
      </c>
      <c r="L27" s="4">
        <f>H27*Prices!$J$2</f>
        <v>2826.0854999999997</v>
      </c>
      <c r="M27" s="3" t="str">
        <f t="shared" si="2"/>
        <v>USD/Msol/Day</v>
      </c>
      <c r="N27" s="22">
        <f>VALUE(EU!C26)</f>
        <v>7.9194479999999998E-2</v>
      </c>
      <c r="O27" s="22">
        <f>VALUE(USA!C26)</f>
        <v>7.4113349999999995E-2</v>
      </c>
      <c r="P27" s="22">
        <f t="shared" si="3"/>
        <v>0.15330782999999998</v>
      </c>
      <c r="Q27" s="3" t="s">
        <v>116</v>
      </c>
      <c r="S27" s="3" t="str">
        <f t="shared" si="4"/>
        <v>Equihash</v>
      </c>
      <c r="T27" s="102">
        <f t="shared" si="5"/>
        <v>2826.0854999999997</v>
      </c>
      <c r="U27" s="3" t="str">
        <f t="shared" si="6"/>
        <v>USD/Msol/Day</v>
      </c>
      <c r="V27" s="103">
        <f t="shared" si="7"/>
        <v>2.8260854999999996E-3</v>
      </c>
      <c r="W27" s="3" t="str">
        <f t="shared" si="8"/>
        <v>USD/Sol/Day</v>
      </c>
    </row>
    <row r="28" spans="1:28" x14ac:dyDescent="0.25">
      <c r="A28" s="18">
        <v>25</v>
      </c>
      <c r="B28" s="19" t="s">
        <v>31</v>
      </c>
      <c r="C28" s="6" t="s">
        <v>37</v>
      </c>
      <c r="D28" s="6" t="s">
        <v>107</v>
      </c>
      <c r="E28" s="20">
        <v>1000000</v>
      </c>
      <c r="F28" s="23">
        <f>VALUE(EU!B27)</f>
        <v>3.1099999999999999E-2</v>
      </c>
      <c r="G28" s="23">
        <f>VALUE(USA!B27)</f>
        <v>3.1099999999999999E-2</v>
      </c>
      <c r="H28" s="23">
        <f t="shared" si="0"/>
        <v>3.1099999999999999E-2</v>
      </c>
      <c r="I28" s="3" t="str">
        <f t="shared" si="1"/>
        <v>BTC/TH/Day</v>
      </c>
      <c r="J28" s="4">
        <f>F28*Prices!$J$2</f>
        <v>251.11788299999998</v>
      </c>
      <c r="K28" s="4">
        <f>G28*Prices!$J$2</f>
        <v>251.11788299999998</v>
      </c>
      <c r="L28" s="4">
        <f>H28*Prices!$J$2</f>
        <v>251.11788299999998</v>
      </c>
      <c r="M28" s="3" t="str">
        <f t="shared" si="2"/>
        <v>USD/TH/Day</v>
      </c>
      <c r="N28" s="20">
        <f>VALUE(EU!C27)</f>
        <v>11158.540320100001</v>
      </c>
      <c r="O28" s="20">
        <f>VALUE(USA!C27)</f>
        <v>19266.710785700001</v>
      </c>
      <c r="P28" s="20">
        <f t="shared" si="3"/>
        <v>30425.251105800002</v>
      </c>
      <c r="Q28" s="3" t="s">
        <v>115</v>
      </c>
      <c r="S28" s="3" t="str">
        <f t="shared" si="4"/>
        <v>Pascal</v>
      </c>
      <c r="T28" s="102">
        <f t="shared" si="5"/>
        <v>251.11788299999998</v>
      </c>
      <c r="U28" s="3" t="str">
        <f t="shared" si="6"/>
        <v>USD/TH/Day</v>
      </c>
      <c r="V28" s="103">
        <f t="shared" si="7"/>
        <v>2.5111788299999997E-4</v>
      </c>
      <c r="W28" s="3" t="str">
        <f t="shared" si="8"/>
        <v>USD/MH/Day</v>
      </c>
    </row>
    <row r="29" spans="1:28" x14ac:dyDescent="0.25">
      <c r="A29" s="18">
        <v>26</v>
      </c>
      <c r="B29" s="19" t="s">
        <v>32</v>
      </c>
      <c r="C29" s="6" t="s">
        <v>39</v>
      </c>
      <c r="D29" s="6" t="s">
        <v>107</v>
      </c>
      <c r="E29" s="20">
        <v>1000</v>
      </c>
      <c r="F29" s="23">
        <f>VALUE(EU!B28)</f>
        <v>1.1000000000000001E-3</v>
      </c>
      <c r="G29" s="23">
        <f>VALUE(USA!B28)</f>
        <v>1.1000000000000001E-3</v>
      </c>
      <c r="H29" s="23">
        <f t="shared" si="0"/>
        <v>1.1000000000000001E-3</v>
      </c>
      <c r="I29" s="3" t="str">
        <f t="shared" si="1"/>
        <v>BTC/GH/Day</v>
      </c>
      <c r="J29" s="4">
        <f>F29*Prices!$J$2</f>
        <v>8.881983</v>
      </c>
      <c r="K29" s="4">
        <f>G29*Prices!$J$2</f>
        <v>8.881983</v>
      </c>
      <c r="L29" s="4">
        <f>H29*Prices!$J$2</f>
        <v>8.881983</v>
      </c>
      <c r="M29" s="3" t="str">
        <f t="shared" si="2"/>
        <v>USD/GH/Day</v>
      </c>
      <c r="N29" s="20">
        <f>VALUE(EU!C28)</f>
        <v>32.795719419999998</v>
      </c>
      <c r="O29" s="20">
        <f>VALUE(USA!C28)</f>
        <v>43.816841930000002</v>
      </c>
      <c r="P29" s="20">
        <f t="shared" si="3"/>
        <v>76.612561349999993</v>
      </c>
      <c r="Q29" s="3" t="s">
        <v>115</v>
      </c>
      <c r="S29" s="3" t="str">
        <f t="shared" si="4"/>
        <v>X11Gost</v>
      </c>
      <c r="T29" s="102">
        <f t="shared" si="5"/>
        <v>8.881983</v>
      </c>
      <c r="U29" s="3" t="str">
        <f t="shared" si="6"/>
        <v>USD/GH/Day</v>
      </c>
      <c r="V29" s="103">
        <f t="shared" si="7"/>
        <v>8.8819829999999995E-3</v>
      </c>
      <c r="W29" s="3" t="str">
        <f t="shared" si="8"/>
        <v>USD/MH/Day</v>
      </c>
    </row>
    <row r="30" spans="1:28" x14ac:dyDescent="0.25">
      <c r="A30" s="18">
        <v>27</v>
      </c>
      <c r="B30" s="19" t="s">
        <v>791</v>
      </c>
      <c r="C30" s="6" t="s">
        <v>37</v>
      </c>
      <c r="D30" s="6" t="s">
        <v>39</v>
      </c>
      <c r="E30" s="20">
        <v>1000</v>
      </c>
      <c r="F30" s="23">
        <f>VALUE(EU!B29)</f>
        <v>1.6999999999999999E-3</v>
      </c>
      <c r="G30" s="23">
        <f>VALUE(USA!B29)</f>
        <v>1.6999999999999999E-3</v>
      </c>
      <c r="H30" s="23">
        <f t="shared" si="0"/>
        <v>1.6999999999999999E-3</v>
      </c>
      <c r="I30" s="3" t="str">
        <f t="shared" si="1"/>
        <v>BTC/TH/Day</v>
      </c>
      <c r="J30" s="4">
        <f>F30*Prices!$J$2</f>
        <v>13.726700999999998</v>
      </c>
      <c r="K30" s="4">
        <f>G30*Prices!$J$2</f>
        <v>13.726700999999998</v>
      </c>
      <c r="L30" s="4">
        <f>H30*Prices!$J$2</f>
        <v>13.726700999999998</v>
      </c>
      <c r="M30" s="3" t="str">
        <f t="shared" si="2"/>
        <v>USD/TH/Day</v>
      </c>
      <c r="N30" s="20">
        <f>VALUE(EU!C29)</f>
        <v>801.55532200000005</v>
      </c>
      <c r="O30" s="20">
        <f>VALUE(USA!C29)</f>
        <v>862.34397079999997</v>
      </c>
      <c r="P30" s="20">
        <f t="shared" si="3"/>
        <v>1663.8992928</v>
      </c>
      <c r="Q30" s="3" t="s">
        <v>115</v>
      </c>
      <c r="S30" s="3" t="str">
        <f t="shared" si="4"/>
        <v>Blake2b(Sia)</v>
      </c>
      <c r="T30" s="102">
        <f t="shared" si="5"/>
        <v>13.726700999999998</v>
      </c>
      <c r="U30" s="3" t="str">
        <f t="shared" si="6"/>
        <v>USD/TH/Day</v>
      </c>
      <c r="V30" s="103">
        <f t="shared" si="7"/>
        <v>1.3726700999999999E-2</v>
      </c>
      <c r="W30" s="3" t="str">
        <f t="shared" si="8"/>
        <v>USD/GH/Day</v>
      </c>
    </row>
    <row r="31" spans="1:28" x14ac:dyDescent="0.25">
      <c r="A31" s="18">
        <v>28</v>
      </c>
      <c r="B31" s="19" t="s">
        <v>33</v>
      </c>
      <c r="C31" s="6" t="s">
        <v>37</v>
      </c>
      <c r="D31" s="6" t="s">
        <v>39</v>
      </c>
      <c r="E31" s="20">
        <v>1000</v>
      </c>
      <c r="F31" s="23">
        <f>VALUE(EU!B30)</f>
        <v>2.06E-2</v>
      </c>
      <c r="G31" s="23">
        <f>VALUE(USA!B30)</f>
        <v>2.06E-2</v>
      </c>
      <c r="H31" s="23">
        <f t="shared" si="0"/>
        <v>2.06E-2</v>
      </c>
      <c r="I31" s="3" t="str">
        <f t="shared" si="1"/>
        <v>BTC/TH/Day</v>
      </c>
      <c r="J31" s="4">
        <f>F31*Prices!$J$2</f>
        <v>166.335318</v>
      </c>
      <c r="K31" s="4">
        <f>G31*Prices!$J$2</f>
        <v>166.335318</v>
      </c>
      <c r="L31" s="4">
        <f>H31*Prices!$J$2</f>
        <v>166.335318</v>
      </c>
      <c r="M31" s="3" t="str">
        <f t="shared" si="2"/>
        <v>USD/TH/Day</v>
      </c>
      <c r="N31" s="20">
        <f>VALUE(EU!C30)</f>
        <v>9458.3180286700008</v>
      </c>
      <c r="O31" s="20">
        <f>VALUE(USA!C30)</f>
        <v>9287.9088370200006</v>
      </c>
      <c r="P31" s="20">
        <f t="shared" si="3"/>
        <v>18746.226865690001</v>
      </c>
      <c r="Q31" s="3" t="s">
        <v>115</v>
      </c>
      <c r="S31" s="3" t="str">
        <f t="shared" si="4"/>
        <v>Blake2s</v>
      </c>
      <c r="T31" s="102">
        <f t="shared" si="5"/>
        <v>166.335318</v>
      </c>
      <c r="U31" s="3" t="str">
        <f t="shared" si="6"/>
        <v>USD/TH/Day</v>
      </c>
      <c r="V31" s="103">
        <f t="shared" si="7"/>
        <v>0.16633531800000001</v>
      </c>
      <c r="W31" s="3" t="str">
        <f t="shared" si="8"/>
        <v>USD/GH/Day</v>
      </c>
    </row>
    <row r="32" spans="1:28" x14ac:dyDescent="0.25">
      <c r="A32" s="18">
        <v>29</v>
      </c>
      <c r="B32" s="19" t="s">
        <v>34</v>
      </c>
      <c r="C32" s="6" t="s">
        <v>39</v>
      </c>
      <c r="D32" s="6" t="s">
        <v>107</v>
      </c>
      <c r="E32" s="20">
        <v>1000</v>
      </c>
      <c r="F32" s="23">
        <f>VALUE(EU!B31)</f>
        <v>4.1000000000000003E-3</v>
      </c>
      <c r="G32" s="23">
        <f>VALUE(USA!B31)</f>
        <v>4.1000000000000003E-3</v>
      </c>
      <c r="H32" s="23">
        <f t="shared" si="0"/>
        <v>4.1000000000000003E-3</v>
      </c>
      <c r="I32" s="3" t="str">
        <f t="shared" si="1"/>
        <v>BTC/GH/Day</v>
      </c>
      <c r="J32" s="4">
        <f>F32*Prices!$J$2</f>
        <v>33.105573</v>
      </c>
      <c r="K32" s="4">
        <f>G32*Prices!$J$2</f>
        <v>33.105573</v>
      </c>
      <c r="L32" s="4">
        <f>H32*Prices!$J$2</f>
        <v>33.105573</v>
      </c>
      <c r="M32" s="3" t="str">
        <f t="shared" si="2"/>
        <v>USD/GH/Day</v>
      </c>
      <c r="N32" s="21">
        <f>VALUE(EU!C31)</f>
        <v>15.948704490000001</v>
      </c>
      <c r="O32" s="21">
        <f>VALUE(USA!C31)</f>
        <v>12.804231079999999</v>
      </c>
      <c r="P32" s="21">
        <f t="shared" si="3"/>
        <v>28.752935569999998</v>
      </c>
      <c r="Q32" s="3" t="s">
        <v>115</v>
      </c>
      <c r="S32" s="3" t="str">
        <f t="shared" si="4"/>
        <v>Skunk</v>
      </c>
      <c r="T32" s="102">
        <f t="shared" si="5"/>
        <v>33.105573</v>
      </c>
      <c r="U32" s="3" t="str">
        <f t="shared" si="6"/>
        <v>USD/GH/Day</v>
      </c>
      <c r="V32" s="103">
        <f t="shared" si="7"/>
        <v>3.3105572999999999E-2</v>
      </c>
      <c r="W32" s="3" t="str">
        <f t="shared" si="8"/>
        <v>USD/MH/Day</v>
      </c>
    </row>
    <row r="33" spans="1:23" x14ac:dyDescent="0.25">
      <c r="A33" s="18">
        <v>30</v>
      </c>
      <c r="B33" s="63" t="s">
        <v>771</v>
      </c>
      <c r="C33" s="6" t="s">
        <v>107</v>
      </c>
      <c r="D33" s="6" t="s">
        <v>74</v>
      </c>
      <c r="E33" s="20">
        <v>1000</v>
      </c>
      <c r="F33" s="23">
        <f>VALUE(EU!B32)</f>
        <v>0.17319999999999999</v>
      </c>
      <c r="G33" s="23">
        <f>VALUE(USA!B32)</f>
        <v>0.17319999999999999</v>
      </c>
      <c r="H33" s="23">
        <f t="shared" ref="H33" si="9">MIN(F33:G33)</f>
        <v>0.17319999999999999</v>
      </c>
      <c r="I33" s="3" t="str">
        <f t="shared" si="1"/>
        <v>BTC/MH/Day</v>
      </c>
      <c r="J33" s="4">
        <f>F33*Prices!$J$2</f>
        <v>1398.5085959999999</v>
      </c>
      <c r="K33" s="4">
        <f>G33*Prices!$J$2</f>
        <v>1398.5085959999999</v>
      </c>
      <c r="L33" s="4">
        <f>H33*Prices!$J$2</f>
        <v>1398.5085959999999</v>
      </c>
      <c r="M33" s="3" t="str">
        <f t="shared" si="2"/>
        <v>USD/MH/Day</v>
      </c>
      <c r="N33" s="22">
        <f>VALUE(EU!C32)</f>
        <v>2.5221750000000001E-2</v>
      </c>
      <c r="O33" s="22">
        <f>VALUE(USA!C32)</f>
        <v>2.1397759999999998E-2</v>
      </c>
      <c r="P33" s="22">
        <f t="shared" si="3"/>
        <v>4.6619510000000003E-2</v>
      </c>
      <c r="Q33" s="3" t="s">
        <v>115</v>
      </c>
      <c r="S33" s="3" t="str">
        <f t="shared" si="4"/>
        <v>CryptoNightV7</v>
      </c>
      <c r="T33" s="102">
        <f t="shared" si="5"/>
        <v>1398.5085959999999</v>
      </c>
      <c r="U33" s="3" t="str">
        <f t="shared" si="6"/>
        <v>USD/MH/Day</v>
      </c>
      <c r="V33" s="103">
        <f t="shared" si="7"/>
        <v>1.3985085959999999</v>
      </c>
      <c r="W33" s="3" t="str">
        <f t="shared" si="8"/>
        <v>USD/kH/Day</v>
      </c>
    </row>
  </sheetData>
  <sortState ref="S3:T33">
    <sortCondition ref="S3:S33"/>
  </sortState>
  <mergeCells count="8">
    <mergeCell ref="C1:E1"/>
    <mergeCell ref="Y1:AB1"/>
    <mergeCell ref="S1:W1"/>
    <mergeCell ref="F1:I1"/>
    <mergeCell ref="A1:A2"/>
    <mergeCell ref="B1:B2"/>
    <mergeCell ref="N1:Q1"/>
    <mergeCell ref="J1:M1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ABE04390-A18B-4F96-A591-E7A15AF522A8}">
  <ds:schemaRefs/>
</ds:datastoreItem>
</file>

<file path=customXml/itemProps2.xml><?xml version="1.0" encoding="utf-8"?>
<ds:datastoreItem xmlns:ds="http://schemas.openxmlformats.org/officeDocument/2006/customXml" ds:itemID="{10A47251-9E1B-4C33-B68D-D7525B9E156F}">
  <ds:schemaRefs/>
</ds:datastoreItem>
</file>

<file path=customXml/itemProps3.xml><?xml version="1.0" encoding="utf-8"?>
<ds:datastoreItem xmlns:ds="http://schemas.openxmlformats.org/officeDocument/2006/customXml" ds:itemID="{E2C6417D-9F0C-4F81-9080-5084DE0BFF88}">
  <ds:schemaRefs/>
</ds:datastoreItem>
</file>

<file path=customXml/itemProps4.xml><?xml version="1.0" encoding="utf-8"?>
<ds:datastoreItem xmlns:ds="http://schemas.openxmlformats.org/officeDocument/2006/customXml" ds:itemID="{487E4091-747A-4481-B4F8-4B8BB5AC83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EL</vt:lpstr>
      <vt:lpstr>ASIC</vt:lpstr>
      <vt:lpstr>GPU</vt:lpstr>
      <vt:lpstr>Prices</vt:lpstr>
      <vt:lpstr>EU</vt:lpstr>
      <vt:lpstr>USA</vt:lpstr>
      <vt:lpstr>NiceHash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2018-04-16T05:41:01Z</dcterms:modified>
</cp:coreProperties>
</file>